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rad\Desktop\Eigene Dateien\PROTOKOLLE\Bindungsassays\IDH\SEPHADEX_Size Exclusion_Experimente\AG-120\"/>
    </mc:Choice>
  </mc:AlternateContent>
  <bookViews>
    <workbookView xWindow="0" yWindow="0" windowWidth="23520" windowHeight="14955"/>
  </bookViews>
  <sheets>
    <sheet name="Tabelle1" sheetId="1" r:id="rId1"/>
    <sheet name="Tabelle2" sheetId="2" r:id="rId2"/>
  </sheets>
  <definedNames>
    <definedName name="_xlnm.Print_Area" localSheetId="0">Tabelle1!$A$1:$AE$141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8" i="1" l="1"/>
  <c r="H89" i="1"/>
  <c r="H77" i="1"/>
  <c r="H78" i="1"/>
  <c r="G89" i="1"/>
  <c r="I89" i="1" s="1"/>
  <c r="G88" i="1"/>
  <c r="I88" i="1" s="1"/>
  <c r="G87" i="1"/>
  <c r="I87" i="1" s="1"/>
  <c r="G86" i="1"/>
  <c r="I86" i="1" s="1"/>
  <c r="G85" i="1"/>
  <c r="I85" i="1" s="1"/>
  <c r="G84" i="1"/>
  <c r="I84" i="1" s="1"/>
  <c r="G78" i="1"/>
  <c r="I78" i="1" s="1"/>
  <c r="G77" i="1"/>
  <c r="I77" i="1" s="1"/>
  <c r="G76" i="1"/>
  <c r="I76" i="1" s="1"/>
  <c r="G75" i="1"/>
  <c r="I75" i="1" s="1"/>
  <c r="G74" i="1"/>
  <c r="I74" i="1" s="1"/>
  <c r="G73" i="1"/>
  <c r="I73" i="1" s="1"/>
  <c r="E16" i="1"/>
  <c r="T10" i="1"/>
  <c r="V10" i="1" s="1"/>
  <c r="S10" i="1"/>
  <c r="T9" i="1"/>
  <c r="V9" i="1" s="1"/>
  <c r="S9" i="1"/>
  <c r="T8" i="1"/>
  <c r="V8" i="1" s="1"/>
  <c r="S8" i="1"/>
  <c r="T7" i="1"/>
  <c r="V7" i="1" s="1"/>
  <c r="S7" i="1"/>
  <c r="T6" i="1"/>
  <c r="V6" i="1" s="1"/>
  <c r="S6" i="1"/>
  <c r="T5" i="1"/>
  <c r="V5" i="1" s="1"/>
  <c r="S5" i="1"/>
  <c r="T4" i="1"/>
  <c r="U4" i="1" s="1"/>
  <c r="V4" i="1" s="1"/>
  <c r="S4" i="1"/>
  <c r="T3" i="1"/>
  <c r="U3" i="1" s="1"/>
  <c r="V3" i="1" s="1"/>
  <c r="S3" i="1"/>
  <c r="H87" i="1" l="1"/>
  <c r="R54" i="1"/>
  <c r="N40" i="1"/>
  <c r="H75" i="1"/>
  <c r="H85" i="1"/>
  <c r="Q54" i="1"/>
  <c r="R57" i="1"/>
  <c r="Q55" i="1"/>
  <c r="H76" i="1"/>
  <c r="Q53" i="1"/>
  <c r="N39" i="1"/>
  <c r="H74" i="1"/>
  <c r="Q57" i="1"/>
  <c r="R56" i="1"/>
  <c r="R53" i="1"/>
  <c r="H73" i="1"/>
  <c r="H84" i="1"/>
  <c r="Q56" i="1"/>
  <c r="R55" i="1"/>
  <c r="H86" i="1"/>
  <c r="N38" i="1"/>
  <c r="N41" i="1"/>
  <c r="R66" i="1" l="1"/>
  <c r="Q63" i="1"/>
  <c r="R63" i="1"/>
  <c r="R65" i="1"/>
  <c r="Q67" i="1"/>
  <c r="Q65" i="1"/>
  <c r="R64" i="1"/>
  <c r="Q66" i="1"/>
  <c r="R67" i="1"/>
  <c r="Q64" i="1"/>
  <c r="G67" i="1" l="1"/>
  <c r="G66" i="1"/>
  <c r="G65" i="1"/>
  <c r="G64" i="1"/>
  <c r="G63" i="1"/>
  <c r="I63" i="1" s="1"/>
  <c r="G62" i="1"/>
  <c r="I62" i="1" l="1"/>
  <c r="P53" i="1"/>
  <c r="P63" i="1" s="1"/>
  <c r="I64" i="1"/>
  <c r="P54" i="1"/>
  <c r="P64" i="1" s="1"/>
  <c r="I65" i="1"/>
  <c r="P55" i="1"/>
  <c r="P65" i="1" s="1"/>
  <c r="I66" i="1"/>
  <c r="P56" i="1"/>
  <c r="P66" i="1" s="1"/>
  <c r="I67" i="1"/>
  <c r="P57" i="1"/>
  <c r="P67" i="1" s="1"/>
  <c r="H67" i="1"/>
  <c r="H66" i="1"/>
  <c r="H65" i="1"/>
  <c r="H64" i="1"/>
  <c r="H62" i="1"/>
  <c r="H63" i="1"/>
  <c r="J22" i="1"/>
  <c r="G52" i="1" l="1"/>
  <c r="I52" i="1" s="1"/>
  <c r="G53" i="1"/>
  <c r="G54" i="1"/>
  <c r="G55" i="1"/>
  <c r="G56" i="1"/>
  <c r="G51" i="1"/>
  <c r="I51" i="1" l="1"/>
  <c r="O53" i="1"/>
  <c r="O63" i="1" s="1"/>
  <c r="I56" i="1"/>
  <c r="O57" i="1"/>
  <c r="O67" i="1" s="1"/>
  <c r="I55" i="1"/>
  <c r="O56" i="1"/>
  <c r="O66" i="1" s="1"/>
  <c r="I54" i="1"/>
  <c r="O55" i="1"/>
  <c r="O65" i="1" s="1"/>
  <c r="I53" i="1"/>
  <c r="O54" i="1"/>
  <c r="O64" i="1" s="1"/>
  <c r="H51" i="1"/>
  <c r="H56" i="1"/>
  <c r="H55" i="1"/>
  <c r="H54" i="1"/>
  <c r="H53" i="1"/>
  <c r="H52" i="1"/>
  <c r="K28" i="1"/>
  <c r="H30" i="1" s="1"/>
  <c r="K30" i="1" l="1"/>
  <c r="K31" i="1" l="1"/>
  <c r="H31" i="1"/>
  <c r="K32" i="1" l="1"/>
  <c r="H32" i="1"/>
  <c r="J14" i="1"/>
  <c r="K33" i="1" l="1"/>
  <c r="H33" i="1"/>
  <c r="E17" i="1"/>
  <c r="H38" i="1" s="1"/>
  <c r="K34" i="1" l="1"/>
  <c r="H34" i="1"/>
  <c r="D21" i="1"/>
  <c r="M20" i="1"/>
  <c r="K20" i="1"/>
  <c r="J21" i="1" l="1"/>
  <c r="N20" i="1"/>
  <c r="K24" i="1" l="1"/>
  <c r="K25" i="1"/>
  <c r="R75" i="1" l="1"/>
  <c r="R72" i="1"/>
  <c r="R73" i="1"/>
  <c r="Q72" i="1"/>
  <c r="R74" i="1"/>
  <c r="Q75" i="1"/>
  <c r="Q76" i="1"/>
  <c r="R76" i="1"/>
  <c r="P76" i="1"/>
  <c r="P75" i="1"/>
  <c r="P72" i="1"/>
  <c r="O73" i="1"/>
  <c r="O74" i="1"/>
  <c r="O75" i="1"/>
  <c r="O76" i="1"/>
</calcChain>
</file>

<file path=xl/sharedStrings.xml><?xml version="1.0" encoding="utf-8"?>
<sst xmlns="http://schemas.openxmlformats.org/spreadsheetml/2006/main" count="154" uniqueCount="95">
  <si>
    <t>R132H-U251</t>
  </si>
  <si>
    <t>=</t>
  </si>
  <si>
    <t>µl</t>
  </si>
  <si>
    <t>mean</t>
  </si>
  <si>
    <t>% of mean</t>
  </si>
  <si>
    <t>CPM</t>
  </si>
  <si>
    <t>CPM/MBq</t>
  </si>
  <si>
    <t>TB</t>
  </si>
  <si>
    <t>sd</t>
  </si>
  <si>
    <t>AM</t>
  </si>
  <si>
    <t>GBq/µmol</t>
  </si>
  <si>
    <t>M</t>
  </si>
  <si>
    <t>MBq/ml</t>
  </si>
  <si>
    <t>IDH1-U251</t>
  </si>
  <si>
    <t>+ 1 µM BAY</t>
  </si>
  <si>
    <t>+ 1 µM AG120</t>
  </si>
  <si>
    <t>CENTRIFUGATION_Supernatant</t>
  </si>
  <si>
    <t>CENTRIFUGATION_Pellet</t>
  </si>
  <si>
    <t>BRANDEL (with pellet only)</t>
  </si>
  <si>
    <t>MBq/nmol</t>
  </si>
  <si>
    <t>MBq (theoret.)</t>
  </si>
  <si>
    <t>mol</t>
  </si>
  <si>
    <t>mol/CPM</t>
  </si>
  <si>
    <t>original</t>
  </si>
  <si>
    <t>working solution</t>
  </si>
  <si>
    <t>standard</t>
  </si>
  <si>
    <t>gamma counter (CPM)</t>
  </si>
  <si>
    <t>18F-AG120</t>
  </si>
  <si>
    <t>Barbara Wenzel</t>
  </si>
  <si>
    <t>BAY-1436032</t>
  </si>
  <si>
    <t>MW=489,53</t>
  </si>
  <si>
    <t>16.07.: 0,26 mg + 53 µl DMSO = 10-2 M</t>
  </si>
  <si>
    <t>10x stock</t>
  </si>
  <si>
    <t>Hycultec</t>
  </si>
  <si>
    <t>final concentration</t>
  </si>
  <si>
    <t xml:space="preserve"> Mio</t>
  </si>
  <si>
    <t>Mio</t>
  </si>
  <si>
    <t>10 + 90</t>
  </si>
  <si>
    <t>AG-120</t>
  </si>
  <si>
    <t>stock</t>
  </si>
  <si>
    <t>Incubation solution</t>
  </si>
  <si>
    <t>transfer to Brandel</t>
  </si>
  <si>
    <t xml:space="preserve">filter disks, standards -&gt; gamma-counting </t>
  </si>
  <si>
    <t>BAY</t>
  </si>
  <si>
    <t>IDH1R132H-U251, supernatant</t>
  </si>
  <si>
    <t>%TB</t>
  </si>
  <si>
    <t>1 µl + 99 µl PBS</t>
  </si>
  <si>
    <t>+ 100</t>
  </si>
  <si>
    <t>10x competitor (10-5 - 10-9) resp. buffer</t>
  </si>
  <si>
    <t>filtration via GF-B (Hahnemühle, 1-layered, prewetted with water) and 3x washing</t>
  </si>
  <si>
    <t>IDH1R132H-U251</t>
  </si>
  <si>
    <t>Lysate jeweils 2 x graue Kanüle, 15.060 rpm  -&gt; Überstände vollständig für Assay (auffüllen auf 10 ml)</t>
  </si>
  <si>
    <t>Sedimente aug+fnehmen mit 200 mikrol isoton. NaCl -&gt; BCA assays -&gt; davon 50 mikrol auffüllen auf 10 ml für Inkubationslösung</t>
  </si>
  <si>
    <t>homologe Komp. AG120/18FAG120, Filtrationsassay 14.08.25</t>
  </si>
  <si>
    <t>Abs 570 nm</t>
  </si>
  <si>
    <t>µg/ml</t>
  </si>
  <si>
    <t>Korr. Verd.</t>
  </si>
  <si>
    <t>mg/ml</t>
  </si>
  <si>
    <t>BCA_1 (Ü IDH1, 1:10)</t>
  </si>
  <si>
    <t>BCA_2 (Ü R132H, 1:10)</t>
  </si>
  <si>
    <t>BCA_3 (Sediment IDH1 in 200 mikrol isot. NaCl, 1:10)</t>
  </si>
  <si>
    <t>BCA_4 (Sediment R132H in 200 mikrol isot. NaCl, 1:10)</t>
  </si>
  <si>
    <t>BCA_5 (working solution, Sediment IDH1)</t>
  </si>
  <si>
    <t>BCA_6 (working solution, Überstand IDH1)</t>
  </si>
  <si>
    <t>BCA_7 (working solution, Sediment R132H)</t>
  </si>
  <si>
    <t>BCA_8 (working solution, Überstand R132H)</t>
  </si>
  <si>
    <t>20 mM TRIS, pH 7.5, 150 mM NaCl, 10 mM MgCl2, 0.00045 % Tween 20, 0.2 mM DTT (aus frisch angesetzter 1 M DTT Lösung)</t>
  </si>
  <si>
    <t>Barbara Wenzel (email 18.8.)</t>
  </si>
  <si>
    <t>25 µl original + 6 ml IDH buffer + Tween + DTT</t>
  </si>
  <si>
    <t>MBq (15:30; Lab. 254)</t>
  </si>
  <si>
    <t xml:space="preserve">IDH buffer(+ Tween, + DTT </t>
  </si>
  <si>
    <t>10 µl (= 25 kBq)</t>
  </si>
  <si>
    <t>18F-AG120 working solution (=  4724720 CPM)</t>
  </si>
  <si>
    <t>glas vials, shaker, 200 rpm, rt, 15:40-17:50</t>
  </si>
  <si>
    <t xml:space="preserve">Überstand resp. Sediment working solution </t>
  </si>
  <si>
    <t>IDH1, sed</t>
  </si>
  <si>
    <t>IDH1, sup</t>
  </si>
  <si>
    <t>R132H, sed</t>
  </si>
  <si>
    <t>R132H, sup</t>
  </si>
  <si>
    <t>µg protein  per incubation vial</t>
  </si>
  <si>
    <t>IDH1-U251, supernatant</t>
  </si>
  <si>
    <t>% of applied dose (4724720 CPM)</t>
  </si>
  <si>
    <t>IDH1-U251, sediment</t>
  </si>
  <si>
    <t>Total binding</t>
  </si>
  <si>
    <t>Specific binding (1 µM BAY = nonspecific binding)</t>
  </si>
  <si>
    <t>CPM, spec.</t>
  </si>
  <si>
    <t>IDH-1, supernatant</t>
  </si>
  <si>
    <t>IDH1, sediment</t>
  </si>
  <si>
    <t>R132H, supernatant</t>
  </si>
  <si>
    <t>R132H, sediment</t>
  </si>
  <si>
    <t>specific</t>
  </si>
  <si>
    <t>-</t>
  </si>
  <si>
    <t>CPM spec/µg protein</t>
  </si>
  <si>
    <t>mol AG120/µg protein</t>
  </si>
  <si>
    <t>+ AG-120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</si>
</sst>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00"/>
    <numFmt numFmtId="166" formatCode="0.0E+00"/>
    <numFmt numFmtId="167" formatCode="0.000E+00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/>
    <xf numFmtId="9" fontId="0" fillId="0" borderId="3" xfId="0" applyNumberFormat="1" applyBorder="1"/>
    <xf numFmtId="9" fontId="0" fillId="0" borderId="4" xfId="0" applyNumberFormat="1" applyBorder="1"/>
    <xf numFmtId="9" fontId="0" fillId="0" borderId="5" xfId="0" applyNumberFormat="1" applyBorder="1"/>
    <xf numFmtId="9" fontId="0" fillId="0" borderId="6" xfId="0" applyNumberForma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quotePrefix="1" applyFont="1"/>
    <xf numFmtId="1" fontId="0" fillId="0" borderId="0" xfId="0" applyNumberFormat="1" applyFont="1" applyFill="1"/>
    <xf numFmtId="1" fontId="0" fillId="0" borderId="0" xfId="0" applyNumberFormat="1" applyFill="1"/>
    <xf numFmtId="11" fontId="0" fillId="0" borderId="0" xfId="0" applyNumberFormat="1" applyFill="1"/>
    <xf numFmtId="14" fontId="2" fillId="0" borderId="0" xfId="0" applyNumberFormat="1" applyFont="1" applyFill="1"/>
    <xf numFmtId="0" fontId="0" fillId="0" borderId="0" xfId="0" applyFill="1"/>
    <xf numFmtId="0" fontId="2" fillId="0" borderId="0" xfId="0" applyFont="1" applyFill="1"/>
    <xf numFmtId="14" fontId="0" fillId="0" borderId="0" xfId="0" applyNumberFormat="1" applyFill="1"/>
    <xf numFmtId="0" fontId="0" fillId="0" borderId="0" xfId="0" quotePrefix="1" applyFill="1"/>
    <xf numFmtId="0" fontId="0" fillId="0" borderId="0" xfId="0" applyFont="1" applyFill="1"/>
    <xf numFmtId="0" fontId="3" fillId="0" borderId="0" xfId="0" applyFont="1" applyFill="1"/>
    <xf numFmtId="0" fontId="0" fillId="0" borderId="0" xfId="0" quotePrefix="1" applyFill="1" applyAlignment="1">
      <alignment horizontal="right"/>
    </xf>
    <xf numFmtId="2" fontId="0" fillId="0" borderId="0" xfId="0" applyNumberFormat="1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right"/>
    </xf>
    <xf numFmtId="11" fontId="3" fillId="0" borderId="0" xfId="0" applyNumberFormat="1" applyFont="1" applyFill="1"/>
    <xf numFmtId="1" fontId="0" fillId="0" borderId="0" xfId="0" applyNumberFormat="1" applyFill="1" applyAlignment="1">
      <alignment horizontal="left"/>
    </xf>
    <xf numFmtId="20" fontId="0" fillId="0" borderId="0" xfId="0" applyNumberFormat="1" applyFill="1" applyAlignment="1">
      <alignment horizontal="left"/>
    </xf>
    <xf numFmtId="0" fontId="1" fillId="0" borderId="0" xfId="0" applyFont="1" applyFill="1"/>
    <xf numFmtId="0" fontId="0" fillId="0" borderId="0" xfId="0" applyFont="1" applyFill="1" applyAlignment="1">
      <alignment horizontal="left"/>
    </xf>
    <xf numFmtId="165" fontId="0" fillId="0" borderId="0" xfId="0" applyNumberFormat="1" applyFill="1"/>
    <xf numFmtId="164" fontId="0" fillId="0" borderId="0" xfId="0" applyNumberFormat="1" applyFill="1"/>
    <xf numFmtId="1" fontId="3" fillId="0" borderId="0" xfId="0" applyNumberFormat="1" applyFont="1" applyFill="1"/>
    <xf numFmtId="0" fontId="3" fillId="0" borderId="0" xfId="0" quotePrefix="1" applyFont="1" applyFill="1"/>
    <xf numFmtId="0" fontId="0" fillId="0" borderId="0" xfId="0" quotePrefix="1" applyFont="1" applyFill="1"/>
    <xf numFmtId="164" fontId="3" fillId="0" borderId="0" xfId="0" applyNumberFormat="1" applyFont="1" applyFill="1"/>
    <xf numFmtId="20" fontId="0" fillId="0" borderId="0" xfId="0" applyNumberFormat="1" applyFill="1"/>
    <xf numFmtId="11" fontId="0" fillId="0" borderId="0" xfId="0" applyNumberFormat="1" applyFont="1" applyFill="1"/>
    <xf numFmtId="0" fontId="3" fillId="0" borderId="0" xfId="0" applyFont="1" applyFill="1" applyAlignment="1">
      <alignment horizontal="center"/>
    </xf>
    <xf numFmtId="0" fontId="0" fillId="0" borderId="0" xfId="0" applyFont="1" applyFill="1" applyAlignment="1">
      <alignment horizontal="right"/>
    </xf>
    <xf numFmtId="0" fontId="0" fillId="0" borderId="0" xfId="0" applyFill="1" applyBorder="1"/>
    <xf numFmtId="166" fontId="3" fillId="0" borderId="0" xfId="0" applyNumberFormat="1" applyFont="1" applyFill="1"/>
    <xf numFmtId="0" fontId="3" fillId="0" borderId="0" xfId="0" applyFont="1"/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165" fontId="3" fillId="0" borderId="0" xfId="0" applyNumberFormat="1" applyFont="1" applyFill="1" applyBorder="1"/>
    <xf numFmtId="1" fontId="3" fillId="0" borderId="0" xfId="0" applyNumberFormat="1" applyFont="1" applyFill="1" applyBorder="1"/>
    <xf numFmtId="0" fontId="3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right"/>
    </xf>
    <xf numFmtId="165" fontId="0" fillId="0" borderId="0" xfId="0" applyNumberFormat="1" applyFill="1" applyBorder="1"/>
    <xf numFmtId="0" fontId="0" fillId="0" borderId="0" xfId="0" applyAlignment="1">
      <alignment vertical="center"/>
    </xf>
    <xf numFmtId="1" fontId="0" fillId="0" borderId="0" xfId="0" applyNumberFormat="1" applyFill="1" applyBorder="1"/>
    <xf numFmtId="1" fontId="1" fillId="0" borderId="0" xfId="0" applyNumberFormat="1" applyFont="1" applyFill="1"/>
    <xf numFmtId="165" fontId="0" fillId="0" borderId="0" xfId="0" applyNumberFormat="1" applyFill="1" applyAlignment="1">
      <alignment horizontal="right"/>
    </xf>
    <xf numFmtId="165" fontId="0" fillId="0" borderId="0" xfId="0" applyNumberFormat="1" applyFont="1" applyFill="1"/>
    <xf numFmtId="1" fontId="0" fillId="0" borderId="0" xfId="0" quotePrefix="1" applyNumberFormat="1" applyFill="1"/>
    <xf numFmtId="20" fontId="0" fillId="0" borderId="0" xfId="0" applyNumberFormat="1" applyFont="1" applyFill="1"/>
    <xf numFmtId="2" fontId="0" fillId="0" borderId="0" xfId="0" applyNumberFormat="1" applyFont="1" applyFill="1"/>
    <xf numFmtId="167" fontId="0" fillId="0" borderId="0" xfId="0" applyNumberFormat="1" applyFill="1"/>
    <xf numFmtId="11" fontId="1" fillId="0" borderId="0" xfId="0" applyNumberFormat="1" applyFont="1" applyFill="1"/>
    <xf numFmtId="167" fontId="1" fillId="0" borderId="0" xfId="0" applyNumberFormat="1" applyFont="1" applyFill="1"/>
    <xf numFmtId="0" fontId="4" fillId="0" borderId="0" xfId="0" applyFont="1" applyFill="1"/>
    <xf numFmtId="11" fontId="4" fillId="0" borderId="0" xfId="0" applyNumberFormat="1" applyFont="1" applyFill="1"/>
    <xf numFmtId="2" fontId="4" fillId="0" borderId="0" xfId="0" applyNumberFormat="1" applyFont="1" applyFill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11" fontId="5" fillId="0" borderId="0" xfId="0" applyNumberFormat="1" applyFont="1" applyFill="1"/>
    <xf numFmtId="0" fontId="5" fillId="0" borderId="0" xfId="0" applyFont="1" applyFill="1"/>
    <xf numFmtId="0" fontId="6" fillId="0" borderId="0" xfId="0" applyFont="1" applyFill="1"/>
    <xf numFmtId="1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0" xfId="0" applyFont="1"/>
    <xf numFmtId="0" fontId="0" fillId="0" borderId="0" xfId="0" applyFont="1" applyAlignment="1">
      <alignment horizontal="center"/>
    </xf>
    <xf numFmtId="0" fontId="5" fillId="0" borderId="0" xfId="0" applyFont="1"/>
    <xf numFmtId="0" fontId="0" fillId="0" borderId="0" xfId="0" applyFont="1" applyFill="1" applyBorder="1" applyAlignment="1">
      <alignment horizontal="right"/>
    </xf>
    <xf numFmtId="165" fontId="5" fillId="0" borderId="0" xfId="0" applyNumberFormat="1" applyFont="1" applyFill="1"/>
    <xf numFmtId="1" fontId="5" fillId="0" borderId="0" xfId="0" applyNumberFormat="1" applyFont="1" applyFill="1"/>
    <xf numFmtId="1" fontId="0" fillId="0" borderId="0" xfId="0" applyNumberFormat="1" applyFont="1"/>
    <xf numFmtId="164" fontId="0" fillId="0" borderId="0" xfId="0" applyNumberFormat="1" applyFont="1"/>
    <xf numFmtId="1" fontId="5" fillId="0" borderId="0" xfId="0" applyNumberFormat="1" applyFont="1"/>
    <xf numFmtId="165" fontId="5" fillId="0" borderId="0" xfId="0" applyNumberFormat="1" applyFont="1" applyFill="1" applyBorder="1"/>
    <xf numFmtId="166" fontId="0" fillId="0" borderId="0" xfId="0" applyNumberFormat="1" applyFill="1"/>
    <xf numFmtId="0" fontId="0" fillId="0" borderId="0" xfId="0" quotePrefix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645435</xdr:colOff>
      <xdr:row>93</xdr:row>
      <xdr:rowOff>121629</xdr:rowOff>
    </xdr:from>
    <xdr:to>
      <xdr:col>13</xdr:col>
      <xdr:colOff>636665</xdr:colOff>
      <xdr:row>129</xdr:row>
      <xdr:rowOff>82705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9373" y="17838129"/>
          <a:ext cx="6325355" cy="68190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57"/>
  <sheetViews>
    <sheetView tabSelected="1" view="pageBreakPreview" topLeftCell="A43" zoomScale="40" zoomScaleNormal="70" zoomScaleSheetLayoutView="40" workbookViewId="0">
      <selection activeCell="S2" sqref="S2:V10"/>
    </sheetView>
  </sheetViews>
  <sheetFormatPr baseColWidth="10" defaultRowHeight="15" x14ac:dyDescent="0.25"/>
  <cols>
    <col min="1" max="1" width="21.5703125" style="13" bestFit="1" customWidth="1"/>
    <col min="2" max="2" width="11.42578125" style="13"/>
    <col min="3" max="3" width="12.85546875" style="13" bestFit="1" customWidth="1"/>
    <col min="4" max="4" width="13.28515625" style="13" bestFit="1" customWidth="1"/>
    <col min="5" max="5" width="13.5703125" style="13" bestFit="1" customWidth="1"/>
    <col min="6" max="6" width="14.85546875" style="13" bestFit="1" customWidth="1"/>
    <col min="7" max="7" width="11.5703125" style="13" bestFit="1" customWidth="1"/>
    <col min="8" max="8" width="11.42578125" style="13" customWidth="1"/>
    <col min="9" max="20" width="11.42578125" style="13"/>
    <col min="21" max="21" width="12.28515625" style="13" bestFit="1" customWidth="1"/>
    <col min="22" max="33" width="11.42578125" style="13"/>
    <col min="34" max="34" width="13.5703125" style="13" bestFit="1" customWidth="1"/>
    <col min="35" max="16384" width="11.42578125" style="13"/>
  </cols>
  <sheetData>
    <row r="1" spans="1:44" x14ac:dyDescent="0.25">
      <c r="A1" s="12">
        <v>45883</v>
      </c>
      <c r="R1"/>
      <c r="S1"/>
      <c r="T1"/>
      <c r="U1" s="72"/>
      <c r="V1" s="72"/>
      <c r="W1"/>
      <c r="X1"/>
      <c r="Y1"/>
      <c r="Z1"/>
      <c r="AA1"/>
      <c r="AB1"/>
      <c r="AC1"/>
      <c r="AD1"/>
      <c r="AE1"/>
      <c r="AF1" s="17"/>
      <c r="AG1" s="17"/>
      <c r="AH1" s="17"/>
      <c r="AI1" s="17"/>
      <c r="AJ1" s="17"/>
      <c r="AK1" s="17"/>
      <c r="AL1" s="17"/>
      <c r="AM1" s="17"/>
      <c r="AN1" s="17"/>
    </row>
    <row r="2" spans="1:44" x14ac:dyDescent="0.25">
      <c r="L2"/>
      <c r="M2"/>
      <c r="N2"/>
      <c r="O2" s="77" t="s">
        <v>53</v>
      </c>
      <c r="P2" s="78"/>
      <c r="Q2" s="79" t="s">
        <v>54</v>
      </c>
      <c r="R2" s="79"/>
      <c r="S2" s="80" t="s">
        <v>3</v>
      </c>
      <c r="T2" s="80" t="s">
        <v>55</v>
      </c>
      <c r="U2" t="s">
        <v>56</v>
      </c>
      <c r="V2" t="s">
        <v>57</v>
      </c>
      <c r="Y2"/>
      <c r="Z2"/>
      <c r="AA2"/>
      <c r="AB2"/>
      <c r="AC2"/>
      <c r="AD2"/>
      <c r="AE2" s="40"/>
      <c r="AF2" s="18"/>
      <c r="AG2" s="18"/>
      <c r="AH2" s="32"/>
      <c r="AI2" s="9"/>
      <c r="AJ2" s="17"/>
      <c r="AK2" s="17"/>
      <c r="AL2" s="17"/>
      <c r="AM2" s="17"/>
      <c r="AN2" s="17"/>
      <c r="AO2" s="18"/>
      <c r="AR2" s="18"/>
    </row>
    <row r="3" spans="1:44" x14ac:dyDescent="0.25">
      <c r="A3" s="14" t="s">
        <v>13</v>
      </c>
      <c r="B3" s="13">
        <v>74</v>
      </c>
      <c r="C3" s="13" t="s">
        <v>35</v>
      </c>
      <c r="D3" s="15">
        <v>45694</v>
      </c>
      <c r="E3" s="65"/>
      <c r="H3" s="16"/>
      <c r="L3"/>
      <c r="M3"/>
      <c r="N3"/>
      <c r="O3" s="78"/>
      <c r="P3" s="81" t="s">
        <v>58</v>
      </c>
      <c r="Q3" s="82">
        <v>0.54300000000000004</v>
      </c>
      <c r="R3" s="82">
        <v>0.54800000000000004</v>
      </c>
      <c r="S3" s="82">
        <f>AVERAGE(Q3:R3)</f>
        <v>0.5455000000000001</v>
      </c>
      <c r="T3" s="83">
        <f>+(Q3-0.144078272772523)/ 0.000847740169238427</f>
        <v>470.57074998091809</v>
      </c>
      <c r="U3" s="84">
        <f>+T3*10</f>
        <v>4705.7074998091812</v>
      </c>
      <c r="V3" s="85">
        <f>+U3/1000</f>
        <v>4.705707499809181</v>
      </c>
      <c r="Y3"/>
      <c r="Z3"/>
      <c r="AA3"/>
      <c r="AB3"/>
      <c r="AC3"/>
      <c r="AD3"/>
      <c r="AE3" s="40"/>
      <c r="AF3" s="18"/>
      <c r="AG3" s="18"/>
      <c r="AH3" s="17"/>
      <c r="AI3" s="17"/>
      <c r="AJ3" s="17"/>
      <c r="AK3" s="17"/>
      <c r="AL3" s="17"/>
      <c r="AM3" s="17"/>
      <c r="AN3" s="17"/>
      <c r="AO3" s="18"/>
      <c r="AR3" s="18"/>
    </row>
    <row r="4" spans="1:44" x14ac:dyDescent="0.25">
      <c r="A4" s="14" t="s">
        <v>50</v>
      </c>
      <c r="B4" s="13">
        <v>77</v>
      </c>
      <c r="C4" s="13" t="s">
        <v>36</v>
      </c>
      <c r="D4" s="15">
        <v>45841</v>
      </c>
      <c r="E4" s="65"/>
      <c r="H4" s="16"/>
      <c r="I4" s="16"/>
      <c r="L4"/>
      <c r="M4"/>
      <c r="N4"/>
      <c r="O4" s="78"/>
      <c r="P4" s="81" t="s">
        <v>59</v>
      </c>
      <c r="Q4" s="82">
        <v>0.45200000000000001</v>
      </c>
      <c r="R4" s="82">
        <v>0.48099999999999998</v>
      </c>
      <c r="S4" s="82">
        <f>AVERAGE(Q4:R4)</f>
        <v>0.46650000000000003</v>
      </c>
      <c r="T4" s="83">
        <f>+(Q4-0.144078272772523)/ 0.000847740169238427</f>
        <v>363.22653850896381</v>
      </c>
      <c r="U4" s="84">
        <f>+T4*10</f>
        <v>3632.2653850896381</v>
      </c>
      <c r="V4" s="85">
        <f>+U4/1000</f>
        <v>3.6322653850896383</v>
      </c>
      <c r="Y4"/>
      <c r="Z4"/>
      <c r="AA4"/>
      <c r="AB4"/>
      <c r="AC4"/>
      <c r="AD4"/>
      <c r="AE4" s="40"/>
      <c r="AF4" s="18"/>
      <c r="AG4" s="18"/>
      <c r="AH4" s="17"/>
      <c r="AI4" s="17"/>
      <c r="AJ4" s="17"/>
      <c r="AK4" s="17"/>
      <c r="AL4" s="17"/>
      <c r="AM4" s="17"/>
      <c r="AN4" s="17"/>
      <c r="AO4" s="18"/>
      <c r="AR4" s="18"/>
    </row>
    <row r="5" spans="1:44" x14ac:dyDescent="0.25">
      <c r="D5" s="15"/>
      <c r="E5" s="65"/>
      <c r="H5" s="16"/>
      <c r="I5" s="16"/>
      <c r="L5"/>
      <c r="M5"/>
      <c r="N5"/>
      <c r="O5" s="78"/>
      <c r="P5" s="81" t="s">
        <v>60</v>
      </c>
      <c r="Q5" s="82">
        <v>1.4179999999999999</v>
      </c>
      <c r="R5" s="82">
        <v>0.82699999999999996</v>
      </c>
      <c r="S5" s="82">
        <f>AVERAGE(Q5:R5)</f>
        <v>1.1225000000000001</v>
      </c>
      <c r="T5" s="83">
        <f>+(Q5-0.144078272772523)/ 0.000847740169238427</f>
        <v>1502.7266295189397</v>
      </c>
      <c r="U5" s="86"/>
      <c r="V5" s="85">
        <f>+T5/1000</f>
        <v>1.5027266295189396</v>
      </c>
      <c r="Y5"/>
      <c r="Z5"/>
      <c r="AA5"/>
      <c r="AB5"/>
      <c r="AC5"/>
      <c r="AD5"/>
      <c r="AE5" s="40"/>
      <c r="AF5" s="18"/>
      <c r="AG5" s="18"/>
      <c r="AH5" s="32"/>
      <c r="AI5" s="9"/>
      <c r="AJ5" s="17"/>
      <c r="AK5" s="32"/>
      <c r="AL5" s="17"/>
      <c r="AM5" s="17"/>
      <c r="AN5" s="17"/>
      <c r="AO5" s="18"/>
      <c r="AR5" s="18"/>
    </row>
    <row r="6" spans="1:44" x14ac:dyDescent="0.25">
      <c r="B6" s="13" t="s">
        <v>51</v>
      </c>
      <c r="D6" s="15"/>
      <c r="E6" s="65"/>
      <c r="H6" s="16"/>
      <c r="J6" s="16"/>
      <c r="L6"/>
      <c r="M6"/>
      <c r="N6" s="38"/>
      <c r="O6" s="78"/>
      <c r="P6" s="81" t="s">
        <v>61</v>
      </c>
      <c r="Q6" s="87">
        <v>1.706</v>
      </c>
      <c r="R6" s="87">
        <v>0.99099999999999999</v>
      </c>
      <c r="S6" s="82">
        <f>AVERAGE(Q6:R6)</f>
        <v>1.3485</v>
      </c>
      <c r="T6" s="83">
        <f>+(Q6-0.144078272772523)/ 0.000847740169238427</f>
        <v>1842.4533647268829</v>
      </c>
      <c r="U6" s="86"/>
      <c r="V6" s="85">
        <f t="shared" ref="V6:V10" si="0">+T6/1000</f>
        <v>1.8424533647268828</v>
      </c>
      <c r="Y6"/>
      <c r="Z6"/>
      <c r="AA6"/>
      <c r="AB6"/>
      <c r="AC6"/>
      <c r="AD6"/>
      <c r="AE6" s="40"/>
      <c r="AF6" s="18"/>
      <c r="AG6" s="18"/>
      <c r="AH6" s="18"/>
      <c r="AI6" s="18"/>
      <c r="AJ6" s="17"/>
      <c r="AK6" s="17"/>
      <c r="AL6" s="17"/>
      <c r="AM6" s="17"/>
      <c r="AO6" s="18"/>
      <c r="AR6" s="18"/>
    </row>
    <row r="7" spans="1:44" x14ac:dyDescent="0.25">
      <c r="A7" s="14"/>
      <c r="B7" s="16" t="s">
        <v>52</v>
      </c>
      <c r="D7" s="15"/>
      <c r="E7" s="65"/>
      <c r="I7" s="16"/>
      <c r="L7"/>
      <c r="M7"/>
      <c r="N7" s="38"/>
      <c r="O7" s="78"/>
      <c r="P7" s="81" t="s">
        <v>62</v>
      </c>
      <c r="Q7" s="87">
        <v>0.22800000000000001</v>
      </c>
      <c r="R7" s="87">
        <v>0.222</v>
      </c>
      <c r="S7" s="82">
        <f>AVERAGE(Q7:R7)</f>
        <v>0.22500000000000001</v>
      </c>
      <c r="T7" s="83">
        <f>+(Q7-0.144078272772523)/ 0.000847740169238427</f>
        <v>98.994633347230263</v>
      </c>
      <c r="U7" s="86"/>
      <c r="V7" s="85">
        <f t="shared" si="0"/>
        <v>9.8994633347230257E-2</v>
      </c>
      <c r="Y7"/>
      <c r="Z7"/>
      <c r="AA7"/>
      <c r="AB7"/>
      <c r="AC7"/>
      <c r="AD7"/>
      <c r="AE7" s="40"/>
      <c r="AL7" s="18"/>
      <c r="AM7" s="18"/>
      <c r="AN7" s="18"/>
      <c r="AO7" s="18"/>
      <c r="AR7" s="18"/>
    </row>
    <row r="8" spans="1:44" x14ac:dyDescent="0.25">
      <c r="A8" s="14"/>
      <c r="J8" s="16"/>
      <c r="L8"/>
      <c r="M8"/>
      <c r="N8" s="38"/>
      <c r="O8" s="78"/>
      <c r="P8" s="81" t="s">
        <v>63</v>
      </c>
      <c r="Q8" s="87">
        <v>0.38700000000000001</v>
      </c>
      <c r="R8" s="87">
        <v>0.36</v>
      </c>
      <c r="S8" s="82">
        <f>AVERAGE(Q8:R8)</f>
        <v>0.3735</v>
      </c>
      <c r="T8" s="83">
        <f>+(Q8-0.144078272772523)/ 0.000847740169238427</f>
        <v>286.55210174328221</v>
      </c>
      <c r="U8" s="86"/>
      <c r="V8" s="85">
        <f t="shared" si="0"/>
        <v>0.28655210174328222</v>
      </c>
      <c r="Y8"/>
      <c r="Z8"/>
      <c r="AA8"/>
      <c r="AB8"/>
      <c r="AC8"/>
      <c r="AD8"/>
      <c r="AE8" s="40"/>
      <c r="AL8" s="18"/>
      <c r="AM8" s="18"/>
      <c r="AN8" s="18"/>
      <c r="AO8" s="18"/>
      <c r="AR8" s="18"/>
    </row>
    <row r="9" spans="1:44" x14ac:dyDescent="0.25">
      <c r="A9" s="14" t="s">
        <v>70</v>
      </c>
      <c r="C9" s="13" t="s">
        <v>66</v>
      </c>
      <c r="L9"/>
      <c r="M9"/>
      <c r="N9" s="38"/>
      <c r="O9" s="78"/>
      <c r="P9" s="81" t="s">
        <v>64</v>
      </c>
      <c r="Q9" s="87">
        <v>0.23</v>
      </c>
      <c r="R9" s="87">
        <v>0.23799999999999999</v>
      </c>
      <c r="S9" s="82">
        <f>AVERAGE(Q9:R9)</f>
        <v>0.23399999999999999</v>
      </c>
      <c r="T9" s="83">
        <f>+(Q9-0.144078272772523)/ 0.000847740169238427</f>
        <v>101.35384678617432</v>
      </c>
      <c r="U9" s="86"/>
      <c r="V9" s="85">
        <f t="shared" si="0"/>
        <v>0.10135384678617432</v>
      </c>
      <c r="Y9"/>
      <c r="Z9"/>
      <c r="AA9"/>
      <c r="AB9"/>
      <c r="AC9"/>
      <c r="AD9"/>
      <c r="AE9" s="40"/>
      <c r="AF9" s="17"/>
      <c r="AG9" s="17"/>
      <c r="AH9" s="9"/>
      <c r="AI9" s="9"/>
      <c r="AJ9" s="17"/>
      <c r="AK9" s="17"/>
      <c r="AL9" s="18"/>
      <c r="AM9" s="18"/>
      <c r="AN9" s="18"/>
      <c r="AO9" s="18"/>
      <c r="AR9" s="18"/>
    </row>
    <row r="10" spans="1:44" x14ac:dyDescent="0.25">
      <c r="A10" s="14"/>
      <c r="L10"/>
      <c r="M10"/>
      <c r="N10" s="38"/>
      <c r="O10" s="78"/>
      <c r="P10" s="81" t="s">
        <v>65</v>
      </c>
      <c r="Q10" s="87">
        <v>0.36299999999999999</v>
      </c>
      <c r="R10" s="87">
        <v>0.39400000000000002</v>
      </c>
      <c r="S10" s="82">
        <f>AVERAGE(Q10:R10)</f>
        <v>0.3785</v>
      </c>
      <c r="T10" s="83">
        <f>+(Q10-0.144078272772523)/ 0.000847740169238427</f>
        <v>258.24154047595357</v>
      </c>
      <c r="U10" s="86"/>
      <c r="V10" s="85">
        <f t="shared" si="0"/>
        <v>0.25824154047595355</v>
      </c>
      <c r="Y10"/>
      <c r="Z10"/>
      <c r="AA10"/>
      <c r="AB10"/>
      <c r="AC10"/>
      <c r="AD10"/>
      <c r="AE10" s="40"/>
      <c r="AF10" s="37"/>
      <c r="AG10" s="35"/>
      <c r="AH10" s="9"/>
      <c r="AI10" s="9"/>
      <c r="AJ10" s="17"/>
      <c r="AK10" s="17"/>
      <c r="AL10" s="18"/>
      <c r="AM10" s="18"/>
      <c r="AO10" s="18"/>
      <c r="AR10" s="18"/>
    </row>
    <row r="11" spans="1:44" x14ac:dyDescent="0.25">
      <c r="R11"/>
      <c r="S11"/>
      <c r="T11"/>
      <c r="U11"/>
      <c r="V11"/>
      <c r="W11"/>
      <c r="X11"/>
      <c r="Y11"/>
      <c r="Z11"/>
      <c r="AA11"/>
      <c r="AB11"/>
      <c r="AC11"/>
      <c r="AD11"/>
      <c r="AE11" s="40"/>
      <c r="AF11" s="37"/>
      <c r="AG11" s="35"/>
      <c r="AH11" s="9"/>
      <c r="AI11" s="9"/>
      <c r="AJ11" s="17"/>
      <c r="AK11" s="17"/>
      <c r="AL11" s="18"/>
      <c r="AM11" s="18"/>
      <c r="AO11" s="18"/>
      <c r="AR11" s="18"/>
    </row>
    <row r="12" spans="1:44" x14ac:dyDescent="0.25">
      <c r="A12" s="14" t="s">
        <v>27</v>
      </c>
      <c r="B12" s="13" t="s">
        <v>23</v>
      </c>
      <c r="C12" s="13" t="s">
        <v>28</v>
      </c>
      <c r="I12" s="17" t="s">
        <v>9</v>
      </c>
      <c r="J12" s="17">
        <v>410</v>
      </c>
      <c r="K12" s="17" t="s">
        <v>10</v>
      </c>
      <c r="L12" s="57">
        <v>0.62777777777777777</v>
      </c>
      <c r="M12" s="17" t="s">
        <v>67</v>
      </c>
      <c r="N12" s="17"/>
      <c r="O12" s="17"/>
      <c r="R12"/>
      <c r="S12"/>
      <c r="T12"/>
      <c r="U12"/>
      <c r="V12"/>
      <c r="W12"/>
      <c r="X12"/>
      <c r="Y12"/>
      <c r="Z12"/>
      <c r="AA12"/>
      <c r="AB12"/>
      <c r="AC12"/>
      <c r="AD12"/>
      <c r="AE12" s="40"/>
      <c r="AF12" s="17"/>
      <c r="AG12" s="26"/>
      <c r="AH12" s="9"/>
      <c r="AI12" s="9"/>
      <c r="AJ12" s="17"/>
      <c r="AK12" s="17"/>
      <c r="AM12" s="18"/>
      <c r="AO12" s="18"/>
      <c r="AR12" s="18"/>
    </row>
    <row r="13" spans="1:44" x14ac:dyDescent="0.25">
      <c r="C13" s="19"/>
      <c r="D13" s="20"/>
      <c r="J13" s="17">
        <v>348</v>
      </c>
      <c r="K13" s="17" t="s">
        <v>10</v>
      </c>
      <c r="L13" s="57">
        <v>0.64583333333333337</v>
      </c>
      <c r="M13" s="17"/>
      <c r="N13" s="17"/>
      <c r="O13" s="17"/>
      <c r="R13"/>
      <c r="S13"/>
      <c r="T13"/>
      <c r="U13"/>
      <c r="V13"/>
      <c r="W13"/>
      <c r="X13"/>
      <c r="Y13"/>
      <c r="Z13"/>
      <c r="AA13"/>
      <c r="AB13"/>
      <c r="AC13"/>
      <c r="AD13"/>
      <c r="AE13" s="40"/>
      <c r="AF13" s="18"/>
      <c r="AG13" s="18"/>
      <c r="AH13" s="18"/>
      <c r="AI13" s="18"/>
    </row>
    <row r="14" spans="1:44" x14ac:dyDescent="0.25">
      <c r="B14" s="13" t="s">
        <v>24</v>
      </c>
      <c r="C14" s="19"/>
      <c r="D14" s="13" t="s">
        <v>68</v>
      </c>
      <c r="J14" s="17">
        <f>+J13</f>
        <v>348</v>
      </c>
      <c r="K14" s="17" t="s">
        <v>19</v>
      </c>
      <c r="L14" s="57">
        <v>0.64583333333333337</v>
      </c>
      <c r="M14" s="17"/>
      <c r="N14" s="17"/>
      <c r="O14" s="17"/>
      <c r="R14"/>
      <c r="S14"/>
      <c r="T14"/>
      <c r="U14"/>
      <c r="V14"/>
      <c r="W14"/>
      <c r="X14"/>
      <c r="Y14"/>
      <c r="Z14"/>
      <c r="AA14"/>
      <c r="AB14"/>
      <c r="AC14"/>
      <c r="AD14"/>
      <c r="AE14" s="40"/>
      <c r="AF14" s="18"/>
      <c r="AG14" s="18"/>
      <c r="AH14" s="18"/>
      <c r="AI14" s="18"/>
    </row>
    <row r="15" spans="1:44" x14ac:dyDescent="0.25">
      <c r="D15" s="19" t="s">
        <v>1</v>
      </c>
      <c r="E15" s="20">
        <v>15.01</v>
      </c>
      <c r="F15" s="13" t="s">
        <v>69</v>
      </c>
      <c r="J15" s="17"/>
      <c r="K15" s="17"/>
      <c r="L15" s="17"/>
      <c r="M15" s="17"/>
      <c r="N15" s="17"/>
      <c r="O15" s="17"/>
      <c r="R15"/>
      <c r="S15"/>
      <c r="T15"/>
      <c r="U15"/>
      <c r="V15" s="46"/>
      <c r="W15" s="46"/>
      <c r="X15" s="46"/>
      <c r="Y15"/>
      <c r="Z15"/>
      <c r="AA15"/>
      <c r="AB15"/>
      <c r="AC15"/>
      <c r="AD15"/>
      <c r="AE15" s="41"/>
      <c r="AF15" s="41"/>
      <c r="AG15" s="41"/>
      <c r="AH15" s="41"/>
      <c r="AI15" s="18"/>
    </row>
    <row r="16" spans="1:44" x14ac:dyDescent="0.25">
      <c r="D16" s="19" t="s">
        <v>1</v>
      </c>
      <c r="E16" s="58">
        <f>+E15/6</f>
        <v>2.5016666666666665</v>
      </c>
      <c r="F16" s="17" t="s">
        <v>12</v>
      </c>
      <c r="J16" s="17"/>
      <c r="K16" s="17"/>
      <c r="L16" s="17"/>
      <c r="M16" s="17"/>
      <c r="N16" s="17"/>
      <c r="O16" s="17"/>
      <c r="R16"/>
      <c r="S16"/>
      <c r="T16"/>
      <c r="U16" s="22"/>
      <c r="Y16" s="28"/>
      <c r="Z16" s="10"/>
      <c r="AB16" s="47"/>
      <c r="AC16"/>
      <c r="AD16"/>
      <c r="AE16" s="70"/>
      <c r="AF16" s="41"/>
      <c r="AG16" s="41"/>
      <c r="AH16" s="41"/>
      <c r="AI16" s="18"/>
    </row>
    <row r="17" spans="1:35" x14ac:dyDescent="0.25">
      <c r="D17" s="19" t="s">
        <v>1</v>
      </c>
      <c r="E17" s="35">
        <f>+E16/J14*0.000001</f>
        <v>7.1886973180076626E-9</v>
      </c>
      <c r="F17" s="17" t="s">
        <v>11</v>
      </c>
      <c r="R17"/>
      <c r="S17"/>
      <c r="T17"/>
      <c r="U17" s="22"/>
      <c r="Y17" s="28"/>
      <c r="Z17" s="10"/>
      <c r="AA17" s="10"/>
      <c r="AB17" s="48"/>
      <c r="AC17"/>
      <c r="AD17"/>
      <c r="AE17" s="71"/>
      <c r="AF17" s="41"/>
      <c r="AG17" s="45"/>
      <c r="AH17" s="41"/>
      <c r="AI17" s="18"/>
    </row>
    <row r="18" spans="1:35" x14ac:dyDescent="0.25">
      <c r="R18"/>
      <c r="S18"/>
      <c r="T18"/>
      <c r="U18" s="22"/>
      <c r="Y18" s="28"/>
      <c r="Z18" s="10"/>
      <c r="AA18" s="10"/>
      <c r="AB18" s="48"/>
      <c r="AC18"/>
      <c r="AD18"/>
      <c r="AE18" s="71"/>
      <c r="AF18" s="41"/>
      <c r="AG18" s="41"/>
      <c r="AH18" s="41"/>
      <c r="AI18" s="18"/>
    </row>
    <row r="19" spans="1:35" x14ac:dyDescent="0.25">
      <c r="R19"/>
      <c r="S19" s="38"/>
      <c r="T19" s="49"/>
      <c r="U19" s="49"/>
      <c r="V19" s="38"/>
      <c r="W19" s="38"/>
      <c r="X19" s="50"/>
      <c r="Y19" s="28"/>
      <c r="Z19" s="10"/>
      <c r="AA19" s="51"/>
      <c r="AB19"/>
      <c r="AC19"/>
      <c r="AD19"/>
      <c r="AE19" s="41"/>
      <c r="AF19" s="41"/>
      <c r="AG19" s="41"/>
      <c r="AH19" s="41"/>
      <c r="AI19" s="18"/>
    </row>
    <row r="20" spans="1:35" x14ac:dyDescent="0.25">
      <c r="B20" s="13" t="s">
        <v>25</v>
      </c>
      <c r="C20" s="17" t="s">
        <v>71</v>
      </c>
      <c r="F20" s="13" t="s">
        <v>26</v>
      </c>
      <c r="H20" s="9">
        <v>461189.91</v>
      </c>
      <c r="J20" s="13" t="s">
        <v>3</v>
      </c>
      <c r="K20" s="24">
        <f>AVERAGE(H20:H24)</f>
        <v>472472.05666666664</v>
      </c>
      <c r="L20" s="13" t="s">
        <v>8</v>
      </c>
      <c r="M20" s="24">
        <f>STDEV(H20:H24)</f>
        <v>14286.061277207729</v>
      </c>
      <c r="N20" s="10">
        <f>+M20*100/K20</f>
        <v>3.023683850849761</v>
      </c>
      <c r="O20" s="13" t="s">
        <v>4</v>
      </c>
      <c r="R20" s="49"/>
      <c r="S20" s="49"/>
      <c r="T20" s="38"/>
      <c r="U20" s="38"/>
      <c r="V20" s="50"/>
      <c r="W20" s="28"/>
      <c r="X20" s="10"/>
      <c r="Y20"/>
      <c r="Z20"/>
      <c r="AA20"/>
      <c r="AB20"/>
      <c r="AC20" s="41"/>
      <c r="AE20" s="41"/>
      <c r="AF20" s="41"/>
      <c r="AG20" s="41"/>
      <c r="AH20" s="41"/>
      <c r="AI20" s="18"/>
    </row>
    <row r="21" spans="1:35" x14ac:dyDescent="0.25">
      <c r="C21" s="19" t="s">
        <v>1</v>
      </c>
      <c r="D21" s="35">
        <f>+E17/1000*0.01</f>
        <v>7.1886973180076629E-14</v>
      </c>
      <c r="E21" s="13" t="s">
        <v>21</v>
      </c>
      <c r="H21" s="10">
        <v>488535.53</v>
      </c>
      <c r="J21" s="10">
        <f>+K20</f>
        <v>472472.05666666664</v>
      </c>
      <c r="K21" s="13" t="s">
        <v>5</v>
      </c>
      <c r="R21" s="49"/>
      <c r="S21" s="49"/>
      <c r="T21" s="38"/>
      <c r="U21" s="38"/>
      <c r="V21" s="50"/>
      <c r="W21" s="28"/>
      <c r="X21" s="10"/>
      <c r="Y21"/>
      <c r="Z21"/>
      <c r="AA21"/>
      <c r="AB21"/>
      <c r="AC21" s="41"/>
      <c r="AE21" s="41"/>
      <c r="AF21" s="41"/>
      <c r="AG21" s="41"/>
      <c r="AH21" s="41"/>
      <c r="AI21" s="18"/>
    </row>
    <row r="22" spans="1:35" x14ac:dyDescent="0.25">
      <c r="H22" s="10">
        <v>467690.73</v>
      </c>
      <c r="J22" s="17">
        <f>+E16/100</f>
        <v>2.5016666666666666E-2</v>
      </c>
      <c r="K22" s="13" t="s">
        <v>20</v>
      </c>
      <c r="R22" s="49"/>
      <c r="S22" s="49"/>
      <c r="T22" s="38"/>
      <c r="U22" s="38"/>
      <c r="V22" s="50"/>
      <c r="W22" s="28"/>
      <c r="X22" s="10"/>
      <c r="Y22"/>
      <c r="Z22"/>
      <c r="AA22"/>
      <c r="AB22"/>
      <c r="AC22" s="41"/>
      <c r="AE22" s="41"/>
      <c r="AF22" s="41"/>
      <c r="AG22" s="41"/>
      <c r="AH22" s="41"/>
      <c r="AI22" s="18"/>
    </row>
    <row r="23" spans="1:35" x14ac:dyDescent="0.25">
      <c r="H23" s="10"/>
      <c r="R23" s="49"/>
      <c r="S23" s="22"/>
      <c r="T23" s="38"/>
      <c r="U23" s="38"/>
      <c r="V23" s="50"/>
      <c r="W23" s="28"/>
      <c r="X23" s="10"/>
      <c r="Y23"/>
      <c r="Z23"/>
      <c r="AA23"/>
      <c r="AB23"/>
      <c r="AC23" s="41"/>
      <c r="AE23" s="41"/>
      <c r="AF23" s="41"/>
      <c r="AG23" s="41"/>
      <c r="AH23" s="41"/>
      <c r="AI23" s="18"/>
    </row>
    <row r="24" spans="1:35" x14ac:dyDescent="0.25">
      <c r="H24" s="10"/>
      <c r="J24" s="19" t="s">
        <v>1</v>
      </c>
      <c r="K24" s="10">
        <f>+J21/J22</f>
        <v>18886291.405729514</v>
      </c>
      <c r="L24" s="13" t="s">
        <v>6</v>
      </c>
      <c r="R24" s="49"/>
      <c r="S24" s="22"/>
      <c r="T24" s="38"/>
      <c r="U24" s="38"/>
      <c r="V24" s="50"/>
      <c r="W24" s="28"/>
      <c r="X24" s="10"/>
      <c r="Y24"/>
      <c r="Z24"/>
      <c r="AA24"/>
      <c r="AB24"/>
      <c r="AC24" s="41"/>
      <c r="AE24" s="41"/>
      <c r="AF24" s="41"/>
      <c r="AG24" s="41"/>
      <c r="AH24" s="41"/>
      <c r="AI24" s="18"/>
    </row>
    <row r="25" spans="1:35" x14ac:dyDescent="0.25">
      <c r="H25" s="10"/>
      <c r="J25" s="19" t="s">
        <v>1</v>
      </c>
      <c r="K25" s="35">
        <f>+D21/J21</f>
        <v>1.5215074027286559E-19</v>
      </c>
      <c r="L25" s="13" t="s">
        <v>22</v>
      </c>
      <c r="R25" s="49"/>
      <c r="S25" s="22"/>
      <c r="T25" s="38"/>
      <c r="U25" s="38"/>
      <c r="V25" s="50"/>
      <c r="W25" s="28"/>
      <c r="X25" s="10"/>
      <c r="Y25"/>
      <c r="Z25"/>
      <c r="AA25"/>
      <c r="AB25"/>
      <c r="AC25" s="41"/>
      <c r="AE25" s="41"/>
      <c r="AF25" s="41"/>
      <c r="AG25" s="41"/>
      <c r="AH25" s="41"/>
      <c r="AI25" s="18"/>
    </row>
    <row r="26" spans="1:35" x14ac:dyDescent="0.25">
      <c r="R26" s="49"/>
      <c r="S26" s="49"/>
      <c r="T26" s="38"/>
      <c r="U26" s="38"/>
      <c r="V26" s="50"/>
      <c r="W26" s="28"/>
      <c r="X26" s="10"/>
      <c r="Y26"/>
      <c r="Z26"/>
      <c r="AA26"/>
      <c r="AB26"/>
      <c r="AC26" s="41"/>
      <c r="AE26" s="41"/>
      <c r="AF26" s="41"/>
      <c r="AG26" s="43"/>
      <c r="AH26" s="44"/>
      <c r="AI26" s="40"/>
    </row>
    <row r="27" spans="1:35" x14ac:dyDescent="0.25">
      <c r="R27" s="49"/>
      <c r="S27" s="49"/>
      <c r="T27" s="38"/>
      <c r="U27" s="38"/>
      <c r="V27" s="50"/>
      <c r="W27" s="28"/>
      <c r="X27" s="10"/>
      <c r="Y27"/>
      <c r="Z27"/>
      <c r="AA27"/>
      <c r="AB27"/>
      <c r="AC27" s="41"/>
      <c r="AE27" s="41"/>
      <c r="AF27" s="41"/>
      <c r="AG27" s="43"/>
      <c r="AH27" s="44"/>
      <c r="AI27" s="40"/>
    </row>
    <row r="28" spans="1:35" x14ac:dyDescent="0.25">
      <c r="A28" s="14" t="s">
        <v>29</v>
      </c>
      <c r="B28" s="17" t="s">
        <v>33</v>
      </c>
      <c r="C28" s="17" t="s">
        <v>31</v>
      </c>
      <c r="D28" s="17"/>
      <c r="E28" s="17"/>
      <c r="F28" s="17"/>
      <c r="G28" s="17" t="s">
        <v>32</v>
      </c>
      <c r="H28" s="35">
        <v>0.01</v>
      </c>
      <c r="I28" s="17" t="s">
        <v>46</v>
      </c>
      <c r="J28" s="9"/>
      <c r="K28" s="35">
        <f>+H28*0.01</f>
        <v>1E-4</v>
      </c>
      <c r="R28" s="49"/>
      <c r="S28" s="42"/>
      <c r="T28" s="38"/>
      <c r="U28" s="38"/>
      <c r="V28" s="50"/>
      <c r="W28" s="52"/>
      <c r="X28"/>
      <c r="Y28"/>
      <c r="Z28"/>
      <c r="AA28"/>
      <c r="AB28"/>
      <c r="AC28" s="41"/>
      <c r="AE28" s="41"/>
      <c r="AF28" s="41"/>
      <c r="AG28" s="43"/>
      <c r="AH28" s="44"/>
      <c r="AI28" s="40"/>
    </row>
    <row r="29" spans="1:35" x14ac:dyDescent="0.25">
      <c r="A29" s="18"/>
      <c r="B29" s="17" t="s">
        <v>30</v>
      </c>
      <c r="C29" s="17"/>
      <c r="D29" s="17"/>
      <c r="E29" s="17"/>
      <c r="F29" s="17"/>
      <c r="G29" s="17"/>
      <c r="R29" s="49"/>
      <c r="S29" s="42"/>
      <c r="T29" s="38"/>
      <c r="U29" s="38"/>
      <c r="V29" s="50"/>
      <c r="W29" s="52"/>
      <c r="X29"/>
      <c r="Y29"/>
      <c r="Z29"/>
      <c r="AA29"/>
      <c r="AB29"/>
      <c r="AC29" s="41"/>
      <c r="AE29" s="41"/>
      <c r="AF29" s="41"/>
      <c r="AG29" s="43"/>
      <c r="AH29" s="44"/>
      <c r="AI29" s="40"/>
    </row>
    <row r="30" spans="1:35" x14ac:dyDescent="0.25">
      <c r="A30" s="14" t="s">
        <v>38</v>
      </c>
      <c r="B30" s="67">
        <v>0.01</v>
      </c>
      <c r="C30" s="68" t="s">
        <v>11</v>
      </c>
      <c r="D30" s="68" t="s">
        <v>39</v>
      </c>
      <c r="E30" s="17"/>
      <c r="F30" s="17"/>
      <c r="G30" s="17"/>
      <c r="H30" s="35">
        <f>+K28</f>
        <v>1E-4</v>
      </c>
      <c r="I30" s="32" t="s">
        <v>37</v>
      </c>
      <c r="J30" s="9"/>
      <c r="K30" s="35">
        <f>+K28*0.1</f>
        <v>1.0000000000000001E-5</v>
      </c>
      <c r="R30" s="41"/>
      <c r="S30" s="41"/>
      <c r="T30" s="41"/>
      <c r="U30" s="42"/>
      <c r="V30" s="41"/>
      <c r="W30" s="41"/>
      <c r="X30" s="41"/>
      <c r="Y30" s="43"/>
      <c r="Z30" s="44"/>
      <c r="AA30" s="41"/>
      <c r="AB30" s="42"/>
      <c r="AC30" s="41"/>
      <c r="AE30" s="41"/>
      <c r="AF30" s="41"/>
      <c r="AG30" s="43"/>
      <c r="AH30" s="44"/>
      <c r="AI30" s="40"/>
    </row>
    <row r="31" spans="1:35" x14ac:dyDescent="0.25">
      <c r="E31" s="18"/>
      <c r="F31" s="18"/>
      <c r="G31" s="18"/>
      <c r="H31" s="35">
        <f>+K30</f>
        <v>1.0000000000000001E-5</v>
      </c>
      <c r="I31" s="32" t="s">
        <v>37</v>
      </c>
      <c r="J31" s="17"/>
      <c r="K31" s="35">
        <f>+K30*0.1</f>
        <v>1.0000000000000002E-6</v>
      </c>
      <c r="R31" s="41"/>
      <c r="S31" s="41"/>
      <c r="T31" s="41"/>
      <c r="U31" s="42"/>
      <c r="V31" s="41"/>
      <c r="W31" s="41"/>
      <c r="X31" s="41"/>
      <c r="Y31" s="43"/>
      <c r="Z31" s="44"/>
      <c r="AA31" s="41"/>
      <c r="AB31" s="42"/>
      <c r="AC31" s="41"/>
      <c r="AE31" s="41"/>
      <c r="AF31" s="41"/>
      <c r="AG31" s="43"/>
      <c r="AH31" s="44"/>
      <c r="AI31" s="40"/>
    </row>
    <row r="32" spans="1:35" x14ac:dyDescent="0.25">
      <c r="H32" s="35">
        <f>+K31</f>
        <v>1.0000000000000002E-6</v>
      </c>
      <c r="I32" s="32" t="s">
        <v>37</v>
      </c>
      <c r="J32" s="17"/>
      <c r="K32" s="35">
        <f>+K31*0.1</f>
        <v>1.0000000000000002E-7</v>
      </c>
      <c r="M32" s="18"/>
      <c r="R32" s="41"/>
      <c r="S32" s="41"/>
      <c r="T32" s="41"/>
      <c r="U32" s="42"/>
      <c r="V32" s="41"/>
      <c r="W32" s="41"/>
      <c r="X32" s="41"/>
      <c r="Y32" s="43"/>
      <c r="Z32" s="44"/>
      <c r="AA32" s="41"/>
      <c r="AB32" s="42"/>
      <c r="AC32" s="41"/>
      <c r="AE32" s="41"/>
      <c r="AF32" s="41"/>
      <c r="AG32" s="43"/>
      <c r="AH32" s="44"/>
      <c r="AI32" s="40"/>
    </row>
    <row r="33" spans="1:35" x14ac:dyDescent="0.25">
      <c r="E33" s="26"/>
      <c r="H33" s="35">
        <f>+K32</f>
        <v>1.0000000000000002E-7</v>
      </c>
      <c r="I33" s="32" t="s">
        <v>37</v>
      </c>
      <c r="J33" s="17"/>
      <c r="K33" s="35">
        <f>+K32*0.1</f>
        <v>1.0000000000000004E-8</v>
      </c>
      <c r="M33" s="18"/>
      <c r="R33" s="41"/>
      <c r="S33" s="41"/>
      <c r="T33" s="41"/>
      <c r="U33" s="42"/>
      <c r="V33" s="41"/>
      <c r="W33" s="41"/>
      <c r="X33" s="41"/>
      <c r="Y33" s="43"/>
      <c r="Z33" s="44"/>
      <c r="AA33" s="41"/>
      <c r="AB33" s="42"/>
      <c r="AC33" s="41"/>
      <c r="AE33" s="41"/>
      <c r="AF33" s="41"/>
      <c r="AG33" s="43"/>
      <c r="AH33" s="44"/>
      <c r="AI33" s="40"/>
    </row>
    <row r="34" spans="1:35" x14ac:dyDescent="0.25">
      <c r="A34" s="14"/>
      <c r="B34" s="11"/>
      <c r="H34" s="35">
        <f>+K33</f>
        <v>1.0000000000000004E-8</v>
      </c>
      <c r="I34" s="32" t="s">
        <v>37</v>
      </c>
      <c r="J34" s="17"/>
      <c r="K34" s="35">
        <f>+K33*0.1</f>
        <v>1.0000000000000005E-9</v>
      </c>
      <c r="L34" s="18"/>
      <c r="M34" s="18"/>
      <c r="S34" s="41"/>
      <c r="T34" s="41"/>
      <c r="U34" s="41"/>
      <c r="V34" s="42"/>
      <c r="W34" s="41"/>
      <c r="X34" s="41"/>
      <c r="Y34" s="41"/>
      <c r="Z34" s="43"/>
      <c r="AA34" s="44"/>
      <c r="AB34" s="41"/>
      <c r="AC34" s="42"/>
      <c r="AD34" s="41"/>
      <c r="AE34" s="41"/>
      <c r="AF34" s="41"/>
      <c r="AG34" s="43"/>
      <c r="AH34" s="44"/>
      <c r="AI34" s="40"/>
    </row>
    <row r="35" spans="1:35" x14ac:dyDescent="0.25">
      <c r="L35" s="18"/>
      <c r="M35" s="18"/>
      <c r="S35" s="41"/>
      <c r="T35" s="41"/>
      <c r="U35" s="41"/>
      <c r="V35" s="42"/>
      <c r="W35" s="41"/>
      <c r="X35" s="41"/>
      <c r="Y35" s="41"/>
      <c r="Z35" s="43"/>
      <c r="AA35" s="44"/>
      <c r="AB35" s="41"/>
      <c r="AC35" s="42"/>
      <c r="AD35" s="41"/>
      <c r="AE35" s="41"/>
      <c r="AF35" s="41"/>
      <c r="AG35" s="43"/>
      <c r="AH35" s="44"/>
      <c r="AI35" s="40"/>
    </row>
    <row r="36" spans="1:35" x14ac:dyDescent="0.25">
      <c r="S36" s="41"/>
      <c r="T36" s="41"/>
      <c r="U36" s="41"/>
      <c r="V36" s="42"/>
      <c r="W36" s="41"/>
      <c r="X36" s="41"/>
      <c r="Y36" s="41"/>
      <c r="Z36" s="43"/>
      <c r="AA36" s="44"/>
      <c r="AB36" s="41"/>
      <c r="AC36" s="42"/>
      <c r="AD36" s="41"/>
      <c r="AE36" s="41"/>
      <c r="AF36" s="41"/>
      <c r="AG36" s="43"/>
      <c r="AH36" s="44"/>
      <c r="AI36" s="40"/>
    </row>
    <row r="37" spans="1:35" x14ac:dyDescent="0.25">
      <c r="A37" s="14" t="s">
        <v>40</v>
      </c>
      <c r="B37" s="13">
        <v>800</v>
      </c>
      <c r="C37" s="13" t="s">
        <v>2</v>
      </c>
      <c r="D37" s="17" t="s">
        <v>74</v>
      </c>
      <c r="M37" s="13" t="s">
        <v>79</v>
      </c>
      <c r="S37" s="41"/>
      <c r="T37" s="41"/>
      <c r="U37" s="41"/>
      <c r="V37" s="42"/>
      <c r="W37" s="41"/>
      <c r="X37" s="41"/>
      <c r="Y37" s="41"/>
      <c r="Z37" s="43"/>
      <c r="AA37" s="44"/>
      <c r="AB37" s="41"/>
      <c r="AC37" s="42"/>
      <c r="AD37" s="41"/>
      <c r="AE37" s="41"/>
      <c r="AF37" s="41"/>
      <c r="AG37" s="43"/>
      <c r="AH37" s="44"/>
      <c r="AI37" s="40"/>
    </row>
    <row r="38" spans="1:35" x14ac:dyDescent="0.25">
      <c r="B38" s="19" t="s">
        <v>47</v>
      </c>
      <c r="C38" s="13" t="s">
        <v>2</v>
      </c>
      <c r="D38" s="13" t="s">
        <v>72</v>
      </c>
      <c r="H38" s="35">
        <f>100*E17/1000</f>
        <v>7.1886973180076626E-10</v>
      </c>
      <c r="I38" s="10" t="s">
        <v>11</v>
      </c>
      <c r="J38" s="13" t="s">
        <v>34</v>
      </c>
      <c r="M38" s="13" t="s">
        <v>75</v>
      </c>
      <c r="N38" s="10">
        <f>+T7*0.8</f>
        <v>79.195706677784216</v>
      </c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18"/>
    </row>
    <row r="39" spans="1:35" x14ac:dyDescent="0.25">
      <c r="B39" s="19" t="s">
        <v>47</v>
      </c>
      <c r="C39" s="13" t="s">
        <v>2</v>
      </c>
      <c r="D39" s="13" t="s">
        <v>48</v>
      </c>
      <c r="I39" s="10"/>
      <c r="M39" s="13" t="s">
        <v>76</v>
      </c>
      <c r="N39" s="10">
        <f>+T8*0.8</f>
        <v>229.24168139462577</v>
      </c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18"/>
    </row>
    <row r="40" spans="1:35" x14ac:dyDescent="0.25">
      <c r="M40" s="13" t="s">
        <v>77</v>
      </c>
      <c r="N40" s="10">
        <f>+T9*0.8</f>
        <v>81.083077428939461</v>
      </c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</row>
    <row r="41" spans="1:35" x14ac:dyDescent="0.25">
      <c r="B41" s="13" t="s">
        <v>73</v>
      </c>
      <c r="M41" s="13" t="s">
        <v>78</v>
      </c>
      <c r="N41" s="10">
        <f>+T10*0.8</f>
        <v>206.59323238076286</v>
      </c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</row>
    <row r="42" spans="1:35" x14ac:dyDescent="0.25">
      <c r="S42"/>
      <c r="T42"/>
      <c r="U42"/>
      <c r="AC42"/>
      <c r="AD42"/>
      <c r="AE42"/>
      <c r="AF42"/>
    </row>
    <row r="43" spans="1:35" x14ac:dyDescent="0.25">
      <c r="B43" s="25"/>
      <c r="C43" s="13" t="s">
        <v>41</v>
      </c>
      <c r="S43"/>
      <c r="T43"/>
      <c r="U43"/>
      <c r="AC43"/>
      <c r="AD43"/>
      <c r="AE43"/>
      <c r="AF43"/>
    </row>
    <row r="44" spans="1:35" x14ac:dyDescent="0.25">
      <c r="C44" s="13" t="s">
        <v>49</v>
      </c>
      <c r="S44"/>
      <c r="T44"/>
      <c r="U44"/>
      <c r="AC44"/>
      <c r="AD44"/>
      <c r="AE44"/>
      <c r="AF44"/>
    </row>
    <row r="45" spans="1:35" x14ac:dyDescent="0.25">
      <c r="C45" s="69"/>
      <c r="S45"/>
      <c r="T45"/>
      <c r="U45"/>
      <c r="AC45"/>
      <c r="AD45"/>
      <c r="AE45"/>
      <c r="AF45"/>
    </row>
    <row r="46" spans="1:35" x14ac:dyDescent="0.25">
      <c r="B46" s="13" t="s">
        <v>42</v>
      </c>
      <c r="S46"/>
      <c r="T46"/>
      <c r="U46"/>
      <c r="AC46"/>
      <c r="AD46"/>
      <c r="AE46"/>
      <c r="AF46"/>
    </row>
    <row r="47" spans="1:35" x14ac:dyDescent="0.25">
      <c r="S47"/>
      <c r="T47"/>
      <c r="U47"/>
      <c r="AC47"/>
      <c r="AD47"/>
      <c r="AE47"/>
      <c r="AF47"/>
    </row>
    <row r="48" spans="1:35" x14ac:dyDescent="0.25">
      <c r="B48" s="13" t="s">
        <v>83</v>
      </c>
      <c r="M48" s="13" t="s">
        <v>84</v>
      </c>
      <c r="S48"/>
      <c r="U48"/>
      <c r="AC48"/>
      <c r="AD48"/>
      <c r="AE48"/>
      <c r="AF48"/>
    </row>
    <row r="49" spans="2:43" x14ac:dyDescent="0.25">
      <c r="E49" s="13" t="s">
        <v>5</v>
      </c>
      <c r="G49" s="13" t="s">
        <v>3</v>
      </c>
      <c r="H49" s="13" t="s">
        <v>45</v>
      </c>
      <c r="I49" s="13" t="s">
        <v>81</v>
      </c>
      <c r="S49"/>
      <c r="T49"/>
      <c r="U49"/>
      <c r="AC49"/>
      <c r="AD49"/>
      <c r="AE49"/>
      <c r="AF49"/>
    </row>
    <row r="50" spans="2:43" x14ac:dyDescent="0.25">
      <c r="B50" s="13" t="s">
        <v>80</v>
      </c>
      <c r="M50" s="13" t="s">
        <v>85</v>
      </c>
    </row>
    <row r="51" spans="2:43" x14ac:dyDescent="0.25">
      <c r="C51" s="28" t="s">
        <v>7</v>
      </c>
      <c r="E51" s="10">
        <v>20089.59</v>
      </c>
      <c r="F51" s="10">
        <v>16978.14</v>
      </c>
      <c r="G51" s="10">
        <f>AVERAGE(E51:F51)</f>
        <v>18533.864999999998</v>
      </c>
      <c r="H51" s="9">
        <f>+G51*100/$G$51</f>
        <v>100</v>
      </c>
      <c r="I51" s="28">
        <f>+G51*100/4724720</f>
        <v>0.3922743569989332</v>
      </c>
    </row>
    <row r="52" spans="2:43" x14ac:dyDescent="0.25">
      <c r="C52" s="28" t="s">
        <v>43</v>
      </c>
      <c r="D52" s="11">
        <v>9.9999999999999995E-7</v>
      </c>
      <c r="E52" s="10">
        <v>20588.11</v>
      </c>
      <c r="F52" s="10">
        <v>19023.09</v>
      </c>
      <c r="G52" s="10">
        <f>AVERAGE(E52:F52)</f>
        <v>19805.599999999999</v>
      </c>
      <c r="H52" s="9">
        <f>+G52*100/$G$51</f>
        <v>106.861682654967</v>
      </c>
      <c r="I52" s="28">
        <f>+G52*100/4724720</f>
        <v>0.41919097851301235</v>
      </c>
      <c r="O52" s="13" t="s">
        <v>86</v>
      </c>
      <c r="P52" s="13" t="s">
        <v>87</v>
      </c>
      <c r="Q52" s="13" t="s">
        <v>88</v>
      </c>
      <c r="R52" s="13" t="s">
        <v>89</v>
      </c>
    </row>
    <row r="53" spans="2:43" x14ac:dyDescent="0.25">
      <c r="C53" s="28" t="s">
        <v>38</v>
      </c>
      <c r="D53" s="11">
        <v>9.9999999999999995E-7</v>
      </c>
      <c r="E53" s="9">
        <v>20734.330000000002</v>
      </c>
      <c r="F53" s="9">
        <v>22104.48</v>
      </c>
      <c r="G53" s="10">
        <f>AVERAGE(E53:F53)</f>
        <v>21419.404999999999</v>
      </c>
      <c r="H53" s="9">
        <f>+G53*100/$G$51</f>
        <v>115.56901380257169</v>
      </c>
      <c r="I53" s="28">
        <f>+G53*100/4724720</f>
        <v>0.45334760578404648</v>
      </c>
      <c r="M53" s="13" t="s">
        <v>90</v>
      </c>
      <c r="N53" s="16" t="s">
        <v>91</v>
      </c>
      <c r="O53" s="10">
        <f>+G51-$G$52</f>
        <v>-1271.7350000000006</v>
      </c>
      <c r="P53" s="10">
        <f>+G62-$G$63</f>
        <v>8063.3350000000028</v>
      </c>
      <c r="Q53" s="10">
        <f>+G73-G74</f>
        <v>4452.635000000002</v>
      </c>
      <c r="R53" s="10">
        <f>+G84-G85</f>
        <v>65976.25</v>
      </c>
      <c r="V53" s="11"/>
    </row>
    <row r="54" spans="2:43" x14ac:dyDescent="0.25">
      <c r="C54" s="28"/>
      <c r="D54" s="11">
        <v>9.9999999999999995E-8</v>
      </c>
      <c r="E54" s="9">
        <v>19560.12</v>
      </c>
      <c r="F54" s="9">
        <v>24719.98</v>
      </c>
      <c r="G54" s="10">
        <f>AVERAGE(E54:F54)</f>
        <v>22140.05</v>
      </c>
      <c r="H54" s="9">
        <f>+G54*100/$G$51</f>
        <v>119.45727456199774</v>
      </c>
      <c r="I54" s="28">
        <f>+G54*100/4724720</f>
        <v>0.46860025567652686</v>
      </c>
      <c r="M54" s="16" t="s">
        <v>94</v>
      </c>
      <c r="N54" s="11">
        <v>9.9999999999999995E-7</v>
      </c>
      <c r="O54" s="10">
        <f>+G53-$G$52</f>
        <v>1613.8050000000003</v>
      </c>
      <c r="P54" s="10">
        <f>+G64-$G$63</f>
        <v>-1075.1800000000003</v>
      </c>
      <c r="Q54" s="10">
        <f>+G75-$G$74</f>
        <v>-4325.875</v>
      </c>
      <c r="R54" s="10">
        <f>+G86-$G$85</f>
        <v>303.27000000000044</v>
      </c>
      <c r="V54" s="11"/>
    </row>
    <row r="55" spans="2:43" x14ac:dyDescent="0.25">
      <c r="C55" s="28"/>
      <c r="D55" s="11">
        <v>1E-8</v>
      </c>
      <c r="E55" s="9">
        <v>20952.66</v>
      </c>
      <c r="F55" s="9">
        <v>20480.78</v>
      </c>
      <c r="G55" s="10">
        <f>AVERAGE(E55:F55)</f>
        <v>20716.72</v>
      </c>
      <c r="H55" s="9">
        <f>+G55*100/$G$51</f>
        <v>111.77765673808459</v>
      </c>
      <c r="I55" s="28">
        <f>+G55*100/4724720</f>
        <v>0.43847508423779608</v>
      </c>
      <c r="N55" s="11">
        <v>9.9999999999999995E-8</v>
      </c>
      <c r="O55" s="10">
        <f t="shared" ref="O55:O57" si="1">+G54-$G$52</f>
        <v>2334.4500000000007</v>
      </c>
      <c r="P55" s="10">
        <f t="shared" ref="P55:P57" si="2">+G65-$G$63</f>
        <v>-1163.6800000000003</v>
      </c>
      <c r="Q55" s="10">
        <f t="shared" ref="Q55:Q57" si="3">+G76-$G$74</f>
        <v>-6140.4850000000006</v>
      </c>
      <c r="R55" s="10">
        <f t="shared" ref="R55:R57" si="4">+G87-$G$85</f>
        <v>2545.6049999999996</v>
      </c>
      <c r="V55" s="11"/>
    </row>
    <row r="56" spans="2:43" x14ac:dyDescent="0.25">
      <c r="D56" s="11">
        <v>1.0000000000000001E-9</v>
      </c>
      <c r="E56" s="9">
        <v>26615.05</v>
      </c>
      <c r="F56" s="9">
        <v>21436.959999999999</v>
      </c>
      <c r="G56" s="10">
        <f>AVERAGE(E56:F56)</f>
        <v>24026.004999999997</v>
      </c>
      <c r="H56" s="9">
        <f>+G56*100/$G$51</f>
        <v>129.63299883753334</v>
      </c>
      <c r="I56" s="28">
        <f>+G56*100/4724720</f>
        <v>0.50851701264836846</v>
      </c>
      <c r="N56" s="11">
        <v>1E-8</v>
      </c>
      <c r="O56" s="10">
        <f t="shared" si="1"/>
        <v>911.12000000000262</v>
      </c>
      <c r="P56" s="10">
        <f t="shared" si="2"/>
        <v>45.115000000001601</v>
      </c>
      <c r="Q56" s="10">
        <f t="shared" si="3"/>
        <v>4677.8700000000026</v>
      </c>
      <c r="R56" s="10">
        <f t="shared" si="4"/>
        <v>12163.405000000002</v>
      </c>
      <c r="V56" s="11"/>
    </row>
    <row r="57" spans="2:43" x14ac:dyDescent="0.25">
      <c r="C57" s="28"/>
      <c r="D57" s="11"/>
      <c r="E57" s="9"/>
      <c r="F57" s="9"/>
      <c r="G57" s="10"/>
      <c r="H57" s="9"/>
      <c r="I57" s="28"/>
      <c r="J57" s="26"/>
      <c r="N57" s="11">
        <v>1.0000000000000001E-9</v>
      </c>
      <c r="O57" s="10">
        <f t="shared" si="1"/>
        <v>4220.4049999999988</v>
      </c>
      <c r="P57" s="10">
        <f t="shared" si="2"/>
        <v>7833.2250000000022</v>
      </c>
      <c r="Q57" s="10">
        <f t="shared" si="3"/>
        <v>7444.7850000000035</v>
      </c>
      <c r="R57" s="10">
        <f t="shared" si="4"/>
        <v>30610.670000000002</v>
      </c>
    </row>
    <row r="58" spans="2:43" x14ac:dyDescent="0.25">
      <c r="C58" s="28"/>
      <c r="D58" s="60"/>
      <c r="E58" s="9"/>
      <c r="F58" s="9"/>
      <c r="G58" s="10"/>
      <c r="H58" s="9"/>
      <c r="I58" s="28"/>
      <c r="O58" s="10"/>
      <c r="P58" s="10"/>
      <c r="Q58" s="10"/>
      <c r="R58" s="10"/>
      <c r="T58" s="18"/>
      <c r="U58" s="18"/>
      <c r="V58" s="18"/>
      <c r="W58" s="18"/>
      <c r="X58" s="18"/>
      <c r="Y58" s="18"/>
      <c r="Z58" s="17"/>
      <c r="AA58" s="17"/>
      <c r="AB58" s="17"/>
      <c r="AC58" s="17"/>
      <c r="AD58" s="17"/>
      <c r="AE58" s="17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</row>
    <row r="59" spans="2:43" x14ac:dyDescent="0.25">
      <c r="C59" s="28"/>
      <c r="D59" s="60"/>
      <c r="E59" s="9"/>
      <c r="F59" s="9"/>
      <c r="G59" s="10"/>
      <c r="H59" s="9"/>
      <c r="I59" s="28"/>
      <c r="T59" s="18"/>
      <c r="U59" s="18"/>
      <c r="V59" s="18"/>
      <c r="W59" s="18"/>
      <c r="X59" s="18"/>
      <c r="Y59" s="18"/>
      <c r="Z59" s="17"/>
      <c r="AA59" s="17"/>
      <c r="AB59" s="17"/>
      <c r="AC59" s="17"/>
      <c r="AD59" s="17"/>
      <c r="AE59" s="17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</row>
    <row r="60" spans="2:43" x14ac:dyDescent="0.25">
      <c r="B60" s="17"/>
      <c r="C60" s="17"/>
      <c r="D60" s="17"/>
      <c r="E60" s="17" t="s">
        <v>5</v>
      </c>
      <c r="F60" s="17"/>
      <c r="G60" s="17" t="s">
        <v>3</v>
      </c>
      <c r="H60" s="17" t="s">
        <v>45</v>
      </c>
      <c r="I60" s="28"/>
      <c r="J60" s="17"/>
      <c r="K60" s="27"/>
      <c r="L60" s="21"/>
      <c r="M60" s="13" t="s">
        <v>92</v>
      </c>
      <c r="T60" s="18"/>
      <c r="U60" s="18"/>
      <c r="V60" s="18"/>
      <c r="W60" s="18"/>
      <c r="X60" s="18"/>
      <c r="Y60" s="18"/>
      <c r="Z60" s="17"/>
      <c r="AA60" s="17"/>
      <c r="AB60" s="17"/>
      <c r="AC60" s="17"/>
      <c r="AD60" s="17"/>
      <c r="AE60" s="17"/>
      <c r="AF60" s="18"/>
      <c r="AG60" s="18"/>
      <c r="AH60" s="18"/>
      <c r="AI60" s="18"/>
      <c r="AJ60" s="18"/>
      <c r="AK60" s="18"/>
      <c r="AL60" s="18"/>
      <c r="AM60" s="36"/>
      <c r="AN60" s="18"/>
      <c r="AO60" s="18"/>
      <c r="AP60" s="18"/>
      <c r="AQ60" s="18"/>
    </row>
    <row r="61" spans="2:43" x14ac:dyDescent="0.25">
      <c r="B61" s="17" t="s">
        <v>82</v>
      </c>
      <c r="C61" s="17"/>
      <c r="D61" s="17"/>
      <c r="E61" s="17"/>
      <c r="F61" s="17"/>
      <c r="G61" s="17"/>
      <c r="H61" s="17"/>
      <c r="I61" s="28"/>
      <c r="J61" s="9"/>
      <c r="K61" s="10"/>
      <c r="L61" s="29"/>
      <c r="P61" s="10"/>
      <c r="Q61" s="10"/>
      <c r="T61" s="18"/>
      <c r="U61" s="18"/>
      <c r="V61" s="18"/>
      <c r="W61" s="18"/>
      <c r="X61" s="18"/>
      <c r="Y61" s="18"/>
      <c r="Z61" s="17"/>
      <c r="AA61" s="35"/>
      <c r="AB61" s="35"/>
      <c r="AC61" s="17"/>
      <c r="AD61" s="17"/>
      <c r="AE61" s="17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</row>
    <row r="62" spans="2:43" x14ac:dyDescent="0.25">
      <c r="B62" s="17"/>
      <c r="C62" s="55" t="s">
        <v>7</v>
      </c>
      <c r="D62" s="17"/>
      <c r="E62" s="9">
        <v>25283.64</v>
      </c>
      <c r="F62" s="9">
        <v>23761.63</v>
      </c>
      <c r="G62" s="9">
        <f>AVERAGE(E62:F62)</f>
        <v>24522.635000000002</v>
      </c>
      <c r="H62" s="9">
        <f>+G62*100/$G$62</f>
        <v>99.999999999999986</v>
      </c>
      <c r="I62" s="28">
        <f>+G62*100/4724720</f>
        <v>0.5190283233715437</v>
      </c>
      <c r="J62" s="9"/>
      <c r="K62" s="10"/>
      <c r="L62" s="29"/>
      <c r="O62" s="13" t="s">
        <v>86</v>
      </c>
      <c r="P62" s="13" t="s">
        <v>87</v>
      </c>
      <c r="Q62" s="13" t="s">
        <v>88</v>
      </c>
      <c r="R62" s="13" t="s">
        <v>89</v>
      </c>
      <c r="T62" s="18"/>
      <c r="U62" s="18"/>
      <c r="V62" s="18"/>
      <c r="W62" s="18"/>
      <c r="X62" s="18"/>
      <c r="Y62" s="18"/>
      <c r="Z62" s="17"/>
      <c r="AA62" s="35"/>
      <c r="AB62" s="35"/>
      <c r="AC62" s="17"/>
      <c r="AD62" s="17"/>
      <c r="AE62" s="17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</row>
    <row r="63" spans="2:43" x14ac:dyDescent="0.25">
      <c r="B63" s="17"/>
      <c r="C63" s="55" t="s">
        <v>43</v>
      </c>
      <c r="D63" s="35">
        <v>9.9999999999999995E-7</v>
      </c>
      <c r="E63" s="9">
        <v>14051.42</v>
      </c>
      <c r="F63" s="9">
        <v>18867.18</v>
      </c>
      <c r="G63" s="9">
        <f>AVERAGE(E63:F63)</f>
        <v>16459.3</v>
      </c>
      <c r="H63" s="9">
        <f>+G63*100/$G$62</f>
        <v>67.118806767706644</v>
      </c>
      <c r="I63" s="28">
        <f>+G63*100/4724720</f>
        <v>0.34836561743341404</v>
      </c>
      <c r="J63" s="9"/>
      <c r="K63" s="10"/>
      <c r="L63" s="29"/>
      <c r="M63" s="13" t="s">
        <v>90</v>
      </c>
      <c r="N63" s="16" t="s">
        <v>91</v>
      </c>
      <c r="O63" s="56">
        <f>+O53/$N$39</f>
        <v>-5.5475731649812206</v>
      </c>
      <c r="P63" s="10">
        <f>+P53/$N$38</f>
        <v>101.8153046200661</v>
      </c>
      <c r="Q63" s="10">
        <f>+Q53/$N$41</f>
        <v>21.552666312871022</v>
      </c>
      <c r="R63" s="10">
        <f>+R53/$N$40</f>
        <v>813.68704903709454</v>
      </c>
      <c r="T63" s="18"/>
      <c r="U63" s="18"/>
      <c r="V63" s="18"/>
      <c r="W63" s="18"/>
      <c r="X63" s="18"/>
      <c r="Y63" s="18"/>
      <c r="Z63" s="17"/>
      <c r="AA63" s="35"/>
      <c r="AB63" s="35"/>
      <c r="AC63" s="17"/>
      <c r="AD63" s="17"/>
      <c r="AE63" s="17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</row>
    <row r="64" spans="2:43" x14ac:dyDescent="0.25">
      <c r="B64" s="17"/>
      <c r="C64" s="55" t="s">
        <v>38</v>
      </c>
      <c r="D64" s="35">
        <v>9.9999999999999995E-7</v>
      </c>
      <c r="E64" s="9">
        <v>15743.15</v>
      </c>
      <c r="F64" s="9">
        <v>15025.09</v>
      </c>
      <c r="G64" s="9">
        <f>AVERAGE(E64:F64)</f>
        <v>15384.119999999999</v>
      </c>
      <c r="H64" s="9">
        <f>+G64*100/$G$62</f>
        <v>62.734367656656794</v>
      </c>
      <c r="I64" s="28">
        <f>+G64*100/4724720</f>
        <v>0.32560913662608576</v>
      </c>
      <c r="J64" s="9"/>
      <c r="K64" s="10"/>
      <c r="L64" s="29"/>
      <c r="M64" s="16" t="s">
        <v>94</v>
      </c>
      <c r="N64" s="11">
        <v>9.9999999999999995E-7</v>
      </c>
      <c r="O64" s="56">
        <f t="shared" ref="O64:O68" si="5">+O54/$N$39</f>
        <v>7.0397538099623862</v>
      </c>
      <c r="P64" s="10">
        <f t="shared" ref="P64:P68" si="6">+P54/$N$38</f>
        <v>-13.576240999710746</v>
      </c>
      <c r="Q64" s="10">
        <f t="shared" ref="Q64:Q68" si="7">+Q54/$N$41</f>
        <v>-20.939093455041988</v>
      </c>
      <c r="R64" s="10">
        <f t="shared" ref="R64:R68" si="8">+R54/$N$40</f>
        <v>3.7402379092700788</v>
      </c>
      <c r="T64" s="18"/>
      <c r="U64" s="18"/>
      <c r="V64" s="18"/>
      <c r="W64" s="18"/>
      <c r="X64" s="18"/>
      <c r="Y64" s="18"/>
      <c r="Z64" s="17"/>
      <c r="AA64" s="35"/>
      <c r="AB64" s="35"/>
      <c r="AC64" s="17"/>
      <c r="AD64" s="17"/>
      <c r="AE64" s="17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</row>
    <row r="65" spans="2:43" x14ac:dyDescent="0.25">
      <c r="B65" s="17"/>
      <c r="C65" s="55"/>
      <c r="D65" s="35">
        <v>9.9999999999999995E-8</v>
      </c>
      <c r="E65" s="9">
        <v>15178.22</v>
      </c>
      <c r="F65" s="9">
        <v>15413.02</v>
      </c>
      <c r="G65" s="9">
        <f>AVERAGE(E65:F65)</f>
        <v>15295.619999999999</v>
      </c>
      <c r="H65" s="9">
        <f>+G65*100/$G$62</f>
        <v>62.3734765860194</v>
      </c>
      <c r="I65" s="28">
        <f>+G65*100/4724720</f>
        <v>0.32373600975295891</v>
      </c>
      <c r="J65" s="9"/>
      <c r="K65" s="10"/>
      <c r="L65" s="29"/>
      <c r="N65" s="11">
        <v>9.9999999999999995E-8</v>
      </c>
      <c r="O65" s="56">
        <f t="shared" si="5"/>
        <v>10.183357519444229</v>
      </c>
      <c r="P65" s="10">
        <f t="shared" si="6"/>
        <v>-14.69372581943805</v>
      </c>
      <c r="Q65" s="10">
        <f t="shared" si="7"/>
        <v>-29.722585436306762</v>
      </c>
      <c r="R65" s="10">
        <f t="shared" si="8"/>
        <v>31.395022003585726</v>
      </c>
      <c r="T65" s="18"/>
      <c r="U65" s="18"/>
      <c r="V65" s="18"/>
      <c r="W65" s="18"/>
      <c r="X65" s="18"/>
      <c r="Y65" s="18"/>
      <c r="Z65" s="17"/>
      <c r="AA65" s="35"/>
      <c r="AB65" s="35"/>
      <c r="AC65" s="17"/>
      <c r="AD65" s="17"/>
      <c r="AE65" s="17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</row>
    <row r="66" spans="2:43" x14ac:dyDescent="0.25">
      <c r="B66" s="17"/>
      <c r="C66" s="55"/>
      <c r="D66" s="35">
        <v>1E-8</v>
      </c>
      <c r="E66" s="9">
        <v>14623.14</v>
      </c>
      <c r="F66" s="9">
        <v>18385.689999999999</v>
      </c>
      <c r="G66" s="9">
        <f>AVERAGE(E66:F66)</f>
        <v>16504.415000000001</v>
      </c>
      <c r="H66" s="9">
        <f>+G66*100/$G$62</f>
        <v>67.302779656427617</v>
      </c>
      <c r="I66" s="28">
        <f>+G66*100/4724720</f>
        <v>0.34932048883320072</v>
      </c>
      <c r="J66" s="9"/>
      <c r="K66" s="10"/>
      <c r="L66" s="29"/>
      <c r="N66" s="11">
        <v>1E-8</v>
      </c>
      <c r="O66" s="56">
        <f t="shared" si="5"/>
        <v>3.9744953642682646</v>
      </c>
      <c r="P66" s="10">
        <f t="shared" si="6"/>
        <v>0.56966471911863314</v>
      </c>
      <c r="Q66" s="10">
        <f t="shared" si="7"/>
        <v>22.642900476906366</v>
      </c>
      <c r="R66" s="10">
        <f t="shared" si="8"/>
        <v>150.01163480332761</v>
      </c>
      <c r="T66" s="18"/>
      <c r="U66" s="18"/>
      <c r="V66" s="18"/>
      <c r="W66" s="18"/>
      <c r="X66" s="18"/>
      <c r="Y66" s="18"/>
      <c r="Z66" s="17"/>
      <c r="AA66" s="35"/>
      <c r="AB66" s="35"/>
      <c r="AC66" s="17"/>
      <c r="AD66" s="17"/>
      <c r="AE66" s="17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</row>
    <row r="67" spans="2:43" x14ac:dyDescent="0.25">
      <c r="B67" s="17"/>
      <c r="C67" s="17"/>
      <c r="D67" s="35">
        <v>1.0000000000000001E-9</v>
      </c>
      <c r="E67" s="9">
        <v>27826.1</v>
      </c>
      <c r="F67" s="9">
        <v>20758.95</v>
      </c>
      <c r="G67" s="9">
        <f>AVERAGE(E67:F67)</f>
        <v>24292.525000000001</v>
      </c>
      <c r="H67" s="9">
        <f>+G67*100/$G$62</f>
        <v>99.061642437690722</v>
      </c>
      <c r="I67" s="28">
        <f>+G67*100/4724720</f>
        <v>0.5141579818486598</v>
      </c>
      <c r="J67" s="9"/>
      <c r="K67" s="10"/>
      <c r="L67" s="29"/>
      <c r="N67" s="11">
        <v>1.0000000000000001E-9</v>
      </c>
      <c r="O67" s="56">
        <f t="shared" si="5"/>
        <v>18.410286359463687</v>
      </c>
      <c r="P67" s="10">
        <f t="shared" si="6"/>
        <v>98.90971781930395</v>
      </c>
      <c r="Q67" s="10">
        <f t="shared" si="7"/>
        <v>36.035957781418752</v>
      </c>
      <c r="R67" s="10">
        <f t="shared" si="8"/>
        <v>377.52230145466467</v>
      </c>
      <c r="T67" s="18"/>
      <c r="U67" s="18"/>
      <c r="V67" s="18"/>
      <c r="W67" s="18"/>
      <c r="X67" s="18"/>
      <c r="Y67" s="18"/>
      <c r="Z67" s="17"/>
      <c r="AA67" s="35"/>
      <c r="AB67" s="35"/>
      <c r="AC67" s="17"/>
      <c r="AD67" s="17"/>
      <c r="AE67" s="17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</row>
    <row r="68" spans="2:43" x14ac:dyDescent="0.25">
      <c r="B68" s="17"/>
      <c r="C68" s="55"/>
      <c r="D68" s="35"/>
      <c r="E68" s="9"/>
      <c r="F68" s="9"/>
      <c r="G68" s="9"/>
      <c r="H68" s="9"/>
      <c r="I68" s="55"/>
      <c r="J68" s="9"/>
      <c r="K68" s="10"/>
      <c r="L68" s="29"/>
      <c r="O68" s="56"/>
      <c r="P68" s="10"/>
      <c r="Q68" s="10"/>
      <c r="R68" s="10"/>
      <c r="T68" s="30"/>
      <c r="U68" s="30"/>
      <c r="V68" s="30"/>
      <c r="W68" s="30"/>
      <c r="X68" s="30"/>
      <c r="Y68" s="18"/>
      <c r="Z68" s="17"/>
      <c r="AA68" s="35"/>
      <c r="AB68" s="35"/>
      <c r="AC68" s="35"/>
      <c r="AD68" s="35"/>
      <c r="AE68" s="35"/>
      <c r="AF68" s="18"/>
      <c r="AG68" s="18"/>
      <c r="AH68" s="39"/>
      <c r="AI68" s="39"/>
      <c r="AJ68" s="39"/>
      <c r="AK68" s="39"/>
      <c r="AL68" s="39"/>
      <c r="AM68" s="18"/>
      <c r="AN68" s="18"/>
      <c r="AO68" s="18"/>
      <c r="AP68" s="18"/>
      <c r="AQ68" s="18"/>
    </row>
    <row r="69" spans="2:43" x14ac:dyDescent="0.25">
      <c r="B69" s="17"/>
      <c r="C69" s="17"/>
      <c r="D69" s="17"/>
      <c r="E69" s="17"/>
      <c r="F69" s="17"/>
      <c r="G69" s="17"/>
      <c r="H69" s="17"/>
      <c r="I69" s="17"/>
      <c r="J69" s="9"/>
      <c r="K69" s="10"/>
      <c r="L69" s="29"/>
      <c r="P69" s="10"/>
      <c r="Q69" s="10"/>
      <c r="T69" s="30"/>
      <c r="U69" s="30"/>
      <c r="V69" s="30"/>
      <c r="W69" s="30"/>
      <c r="X69" s="30"/>
      <c r="Y69" s="18"/>
      <c r="Z69" s="17"/>
      <c r="AA69" s="35"/>
      <c r="AB69" s="35"/>
      <c r="AC69" s="35"/>
      <c r="AD69" s="35"/>
      <c r="AE69" s="35"/>
      <c r="AF69" s="18"/>
      <c r="AG69" s="18"/>
      <c r="AH69" s="39"/>
      <c r="AI69" s="39"/>
      <c r="AJ69" s="39"/>
      <c r="AK69" s="39"/>
      <c r="AL69" s="39"/>
      <c r="AM69" s="30"/>
      <c r="AN69" s="18"/>
      <c r="AO69" s="18"/>
      <c r="AP69" s="18"/>
      <c r="AQ69" s="18"/>
    </row>
    <row r="70" spans="2:43" x14ac:dyDescent="0.25">
      <c r="B70" s="17"/>
      <c r="C70" s="17"/>
      <c r="D70" s="17"/>
      <c r="E70" s="17"/>
      <c r="F70" s="17"/>
      <c r="G70" s="17"/>
      <c r="H70" s="17"/>
      <c r="I70" s="17"/>
      <c r="J70" s="9"/>
      <c r="K70" s="10"/>
      <c r="L70" s="29"/>
      <c r="M70" s="13" t="s">
        <v>93</v>
      </c>
      <c r="P70" s="10"/>
      <c r="Q70" s="10"/>
      <c r="T70" s="30"/>
      <c r="U70" s="30"/>
      <c r="V70" s="30"/>
      <c r="W70" s="30"/>
      <c r="X70" s="30"/>
      <c r="Y70" s="18"/>
      <c r="Z70" s="17"/>
      <c r="AA70" s="35"/>
      <c r="AB70" s="35"/>
      <c r="AC70" s="35"/>
      <c r="AD70" s="35"/>
      <c r="AE70" s="35"/>
      <c r="AF70" s="18"/>
      <c r="AG70" s="18"/>
      <c r="AH70" s="39"/>
      <c r="AI70" s="39"/>
      <c r="AJ70" s="39"/>
      <c r="AK70" s="39"/>
      <c r="AL70" s="39"/>
      <c r="AM70" s="30"/>
      <c r="AN70" s="18"/>
      <c r="AO70" s="18"/>
      <c r="AP70" s="18"/>
      <c r="AQ70" s="18"/>
    </row>
    <row r="71" spans="2:43" x14ac:dyDescent="0.25">
      <c r="E71" s="13" t="s">
        <v>5</v>
      </c>
      <c r="G71" s="13" t="s">
        <v>3</v>
      </c>
      <c r="H71" s="13" t="s">
        <v>45</v>
      </c>
      <c r="I71" s="13" t="s">
        <v>81</v>
      </c>
      <c r="O71" s="13" t="s">
        <v>86</v>
      </c>
      <c r="P71" s="13" t="s">
        <v>87</v>
      </c>
      <c r="Q71" s="13" t="s">
        <v>88</v>
      </c>
      <c r="R71" s="13" t="s">
        <v>89</v>
      </c>
      <c r="T71" s="30"/>
      <c r="U71" s="30"/>
      <c r="V71" s="30"/>
      <c r="W71" s="30"/>
      <c r="X71" s="30"/>
      <c r="Y71" s="18"/>
      <c r="Z71" s="17"/>
      <c r="AA71" s="35"/>
      <c r="AB71" s="35"/>
      <c r="AC71" s="35"/>
      <c r="AD71" s="35"/>
      <c r="AE71" s="35"/>
      <c r="AF71" s="18"/>
      <c r="AG71" s="18"/>
      <c r="AH71" s="39"/>
      <c r="AI71" s="39"/>
      <c r="AJ71" s="39"/>
      <c r="AK71" s="39"/>
      <c r="AL71" s="39"/>
      <c r="AM71" s="30"/>
      <c r="AN71" s="18"/>
      <c r="AO71" s="18"/>
      <c r="AP71" s="18"/>
      <c r="AQ71" s="18"/>
    </row>
    <row r="72" spans="2:43" x14ac:dyDescent="0.25">
      <c r="B72" s="13" t="s">
        <v>44</v>
      </c>
      <c r="M72" s="13" t="s">
        <v>90</v>
      </c>
      <c r="N72" s="16" t="s">
        <v>91</v>
      </c>
      <c r="O72" s="88"/>
      <c r="P72" s="88">
        <f t="shared" ref="P72:R72" si="9">+P63*$K$25</f>
        <v>1.5491273969050371E-17</v>
      </c>
      <c r="Q72" s="88">
        <f t="shared" si="9"/>
        <v>3.2792541343573785E-18</v>
      </c>
      <c r="R72" s="88">
        <f t="shared" si="9"/>
        <v>1.2380308686143743E-16</v>
      </c>
      <c r="T72" s="30"/>
      <c r="U72" s="30"/>
      <c r="V72" s="30"/>
      <c r="W72" s="30"/>
      <c r="X72" s="30"/>
      <c r="Y72" s="18"/>
      <c r="Z72" s="17"/>
      <c r="AA72" s="35"/>
      <c r="AB72" s="35"/>
      <c r="AC72" s="35"/>
      <c r="AD72" s="35"/>
      <c r="AE72" s="35"/>
      <c r="AF72" s="18"/>
      <c r="AG72" s="18"/>
      <c r="AH72" s="39"/>
      <c r="AI72" s="39"/>
      <c r="AJ72" s="39"/>
      <c r="AK72" s="39"/>
      <c r="AL72" s="39"/>
      <c r="AM72" s="18"/>
      <c r="AN72" s="18"/>
      <c r="AO72" s="18"/>
      <c r="AP72" s="18"/>
      <c r="AQ72" s="18"/>
    </row>
    <row r="73" spans="2:43" x14ac:dyDescent="0.25">
      <c r="C73" s="28" t="s">
        <v>7</v>
      </c>
      <c r="E73" s="10">
        <v>31846.73</v>
      </c>
      <c r="F73" s="10">
        <v>26523.599999999999</v>
      </c>
      <c r="G73" s="10">
        <f>AVERAGE(E73:F73)</f>
        <v>29185.165000000001</v>
      </c>
      <c r="H73" s="9">
        <f>+G73*100/$G$73</f>
        <v>100</v>
      </c>
      <c r="I73" s="28">
        <f>+G73*100/4724720</f>
        <v>0.61771205489425829</v>
      </c>
      <c r="M73" s="16" t="s">
        <v>94</v>
      </c>
      <c r="N73" s="11">
        <v>9.9999999999999995E-7</v>
      </c>
      <c r="O73" s="88">
        <f t="shared" ref="O73:R77" si="10">+O64*$K$25</f>
        <v>1.071103753524503E-18</v>
      </c>
      <c r="P73" s="88"/>
      <c r="Q73" s="88"/>
      <c r="R73" s="88">
        <f t="shared" si="10"/>
        <v>5.6907996669207763E-19</v>
      </c>
      <c r="T73" s="30"/>
      <c r="U73" s="30"/>
      <c r="V73" s="30"/>
      <c r="W73" s="30"/>
      <c r="X73" s="30"/>
      <c r="Y73" s="18"/>
      <c r="Z73" s="17"/>
      <c r="AA73" s="35"/>
      <c r="AB73" s="35"/>
      <c r="AC73" s="35"/>
      <c r="AD73" s="35"/>
      <c r="AE73" s="35"/>
      <c r="AF73" s="18"/>
      <c r="AG73" s="18"/>
      <c r="AH73" s="39"/>
      <c r="AI73" s="39"/>
      <c r="AJ73" s="39"/>
      <c r="AK73" s="39"/>
      <c r="AL73" s="39"/>
      <c r="AM73" s="18"/>
      <c r="AN73" s="18"/>
      <c r="AO73" s="18"/>
      <c r="AP73" s="18"/>
      <c r="AQ73" s="18"/>
    </row>
    <row r="74" spans="2:43" x14ac:dyDescent="0.25">
      <c r="C74" s="28" t="s">
        <v>43</v>
      </c>
      <c r="D74" s="11">
        <v>9.9999999999999995E-7</v>
      </c>
      <c r="E74" s="10">
        <v>23133.919999999998</v>
      </c>
      <c r="F74" s="10">
        <v>26331.14</v>
      </c>
      <c r="G74" s="10">
        <f>AVERAGE(E74:F74)</f>
        <v>24732.53</v>
      </c>
      <c r="H74" s="9">
        <f t="shared" ref="H74:H78" si="11">+G74*100/$G$73</f>
        <v>84.743498965998654</v>
      </c>
      <c r="I74" s="28">
        <f>+G74*100/4724720</f>
        <v>0.52347080885216479</v>
      </c>
      <c r="N74" s="11">
        <v>9.9999999999999995E-8</v>
      </c>
      <c r="O74" s="88">
        <f t="shared" si="10"/>
        <v>1.5494053850466916E-18</v>
      </c>
      <c r="P74" s="88"/>
      <c r="Q74" s="88"/>
      <c r="R74" s="88">
        <f t="shared" si="10"/>
        <v>4.7767758387284721E-18</v>
      </c>
      <c r="T74" s="18"/>
      <c r="U74" s="18"/>
      <c r="V74" s="18"/>
      <c r="W74" s="18"/>
      <c r="X74" s="18"/>
      <c r="Y74" s="18"/>
      <c r="Z74" s="17"/>
      <c r="AA74" s="35"/>
      <c r="AB74" s="23"/>
      <c r="AC74" s="23"/>
      <c r="AD74" s="23"/>
      <c r="AE74" s="23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</row>
    <row r="75" spans="2:43" x14ac:dyDescent="0.25">
      <c r="C75" s="28" t="s">
        <v>38</v>
      </c>
      <c r="D75" s="11">
        <v>9.9999999999999995E-7</v>
      </c>
      <c r="E75" s="9">
        <v>23264.16</v>
      </c>
      <c r="F75" s="9">
        <v>17549.150000000001</v>
      </c>
      <c r="G75" s="10">
        <f>AVERAGE(E75:F75)</f>
        <v>20406.654999999999</v>
      </c>
      <c r="H75" s="9">
        <f t="shared" si="11"/>
        <v>69.921328181629264</v>
      </c>
      <c r="I75" s="28">
        <f>+G75*100/4724720</f>
        <v>0.43191247312010023</v>
      </c>
      <c r="N75" s="11">
        <v>1E-8</v>
      </c>
      <c r="O75" s="88">
        <f t="shared" si="10"/>
        <v>6.0472241188448903E-19</v>
      </c>
      <c r="P75" s="88">
        <f t="shared" si="10"/>
        <v>8.6674908721234088E-20</v>
      </c>
      <c r="Q75" s="88">
        <f t="shared" si="10"/>
        <v>3.4451340694861251E-18</v>
      </c>
      <c r="R75" s="88">
        <f t="shared" si="10"/>
        <v>2.2824381284869064E-17</v>
      </c>
      <c r="T75" s="18"/>
      <c r="U75" s="18"/>
      <c r="V75" s="18"/>
      <c r="W75" s="18"/>
      <c r="X75" s="18"/>
      <c r="Y75" s="18"/>
      <c r="Z75" s="18"/>
      <c r="AA75" s="35"/>
      <c r="AB75" s="23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</row>
    <row r="76" spans="2:43" x14ac:dyDescent="0.25">
      <c r="C76" s="28"/>
      <c r="D76" s="11">
        <v>9.9999999999999995E-8</v>
      </c>
      <c r="E76" s="9">
        <v>17620.77</v>
      </c>
      <c r="F76" s="9">
        <v>19563.32</v>
      </c>
      <c r="G76" s="10">
        <f>AVERAGE(E76:F76)</f>
        <v>18592.044999999998</v>
      </c>
      <c r="H76" s="9">
        <f t="shared" si="11"/>
        <v>63.703751546376374</v>
      </c>
      <c r="I76" s="28">
        <f>+G76*100/4724720</f>
        <v>0.39350575272185434</v>
      </c>
      <c r="N76" s="11">
        <v>1.0000000000000001E-9</v>
      </c>
      <c r="O76" s="88">
        <f t="shared" si="10"/>
        <v>2.8011386982278396E-18</v>
      </c>
      <c r="P76" s="88">
        <f t="shared" si="10"/>
        <v>1.5049186786387342E-17</v>
      </c>
      <c r="Q76" s="88">
        <f t="shared" si="10"/>
        <v>5.4828976528845945E-18</v>
      </c>
      <c r="R76" s="88">
        <f t="shared" si="10"/>
        <v>5.7440297635843153E-17</v>
      </c>
      <c r="T76" s="18"/>
      <c r="U76" s="18"/>
      <c r="V76" s="18"/>
      <c r="W76" s="18"/>
      <c r="X76" s="18"/>
      <c r="Y76" s="18"/>
      <c r="Z76" s="18"/>
      <c r="AA76" s="35"/>
      <c r="AB76" s="23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</row>
    <row r="77" spans="2:43" x14ac:dyDescent="0.25">
      <c r="C77" s="28"/>
      <c r="D77" s="11">
        <v>1E-8</v>
      </c>
      <c r="E77" s="9">
        <v>28141.14</v>
      </c>
      <c r="F77" s="9">
        <v>30679.66</v>
      </c>
      <c r="G77" s="10">
        <f>AVERAGE(E77:F77)</f>
        <v>29410.400000000001</v>
      </c>
      <c r="H77" s="9">
        <f t="shared" si="11"/>
        <v>100.77174482309762</v>
      </c>
      <c r="I77" s="28">
        <f>+G77*100/4724720</f>
        <v>0.62247921569955467</v>
      </c>
      <c r="O77" s="88"/>
      <c r="P77" s="88"/>
      <c r="Q77" s="88"/>
      <c r="R77" s="88"/>
      <c r="T77" s="18"/>
      <c r="U77" s="18"/>
      <c r="V77" s="18"/>
      <c r="W77" s="18"/>
      <c r="X77" s="18"/>
      <c r="Y77" s="18"/>
      <c r="Z77" s="18"/>
      <c r="AA77" s="35"/>
      <c r="AB77" s="23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</row>
    <row r="78" spans="2:43" x14ac:dyDescent="0.25">
      <c r="D78" s="11">
        <v>1.0000000000000001E-9</v>
      </c>
      <c r="E78" s="9">
        <v>29866.31</v>
      </c>
      <c r="F78" s="9">
        <v>34488.32</v>
      </c>
      <c r="G78" s="10">
        <f>AVERAGE(E78:F78)</f>
        <v>32177.315000000002</v>
      </c>
      <c r="H78" s="9">
        <f t="shared" si="11"/>
        <v>110.25229769987594</v>
      </c>
      <c r="I78" s="28">
        <f>+G78*100/4724720</f>
        <v>0.68104173369003873</v>
      </c>
      <c r="O78" s="89"/>
      <c r="P78" s="66"/>
      <c r="Q78" s="66"/>
      <c r="T78" s="18"/>
      <c r="U78" s="18"/>
      <c r="V78" s="18"/>
      <c r="W78" s="18"/>
      <c r="X78" s="18"/>
      <c r="Y78" s="18"/>
      <c r="Z78" s="18"/>
      <c r="AA78" s="35"/>
      <c r="AB78" s="23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</row>
    <row r="79" spans="2:43" x14ac:dyDescent="0.25">
      <c r="C79" s="28"/>
      <c r="D79" s="11"/>
      <c r="E79" s="9"/>
      <c r="F79" s="9"/>
      <c r="G79" s="10"/>
      <c r="H79" s="9"/>
      <c r="I79" s="28"/>
      <c r="J79" s="26"/>
      <c r="T79" s="18"/>
      <c r="U79" s="18"/>
      <c r="V79" s="18"/>
      <c r="W79" s="18"/>
      <c r="X79" s="18"/>
      <c r="Y79" s="18"/>
      <c r="Z79" s="18"/>
      <c r="AA79" s="35"/>
      <c r="AB79" s="23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</row>
    <row r="80" spans="2:43" x14ac:dyDescent="0.25">
      <c r="C80" s="28"/>
      <c r="D80" s="60"/>
      <c r="E80" s="9"/>
      <c r="F80" s="9"/>
      <c r="G80" s="10"/>
      <c r="H80" s="9"/>
      <c r="I80" s="28"/>
      <c r="T80" s="18"/>
      <c r="U80" s="18"/>
      <c r="V80" s="18"/>
      <c r="W80" s="18"/>
      <c r="X80" s="18"/>
      <c r="Y80" s="18"/>
      <c r="Z80" s="18"/>
      <c r="AA80" s="35"/>
      <c r="AB80" s="23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</row>
    <row r="81" spans="1:43" x14ac:dyDescent="0.25">
      <c r="C81" s="28"/>
      <c r="D81" s="60"/>
      <c r="E81" s="9"/>
      <c r="F81" s="9"/>
      <c r="G81" s="10"/>
      <c r="H81" s="9"/>
      <c r="I81" s="28"/>
      <c r="N81" s="16"/>
      <c r="O81" s="16"/>
      <c r="P81" s="16"/>
      <c r="Q81" s="16"/>
      <c r="R81" s="16"/>
      <c r="T81" s="18"/>
      <c r="U81" s="18"/>
      <c r="V81" s="18"/>
      <c r="W81" s="18"/>
      <c r="X81" s="18"/>
      <c r="Y81" s="18"/>
      <c r="Z81" s="18"/>
      <c r="AA81" s="23"/>
      <c r="AB81" s="23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</row>
    <row r="82" spans="1:43" x14ac:dyDescent="0.25">
      <c r="B82" s="17"/>
      <c r="C82" s="17"/>
      <c r="D82" s="17"/>
      <c r="E82" s="17" t="s">
        <v>5</v>
      </c>
      <c r="F82" s="17"/>
      <c r="G82" s="17" t="s">
        <v>3</v>
      </c>
      <c r="H82" s="17" t="s">
        <v>45</v>
      </c>
      <c r="I82" s="28"/>
      <c r="J82" s="17"/>
      <c r="K82" s="27"/>
      <c r="N82" s="11"/>
      <c r="O82" s="16"/>
      <c r="P82" s="16"/>
      <c r="Q82" s="16"/>
      <c r="R82" s="16"/>
      <c r="T82" s="18"/>
      <c r="U82" s="18"/>
      <c r="V82" s="18"/>
      <c r="W82" s="18"/>
      <c r="X82" s="18"/>
      <c r="Y82" s="18"/>
      <c r="Z82" s="18"/>
      <c r="AA82" s="23"/>
      <c r="AB82" s="23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</row>
    <row r="83" spans="1:43" x14ac:dyDescent="0.25">
      <c r="B83" s="17" t="s">
        <v>82</v>
      </c>
      <c r="C83" s="17"/>
      <c r="D83" s="17"/>
      <c r="E83" s="17"/>
      <c r="F83" s="17"/>
      <c r="G83" s="17"/>
      <c r="H83" s="17"/>
      <c r="I83" s="28"/>
      <c r="J83" s="9"/>
      <c r="K83" s="10"/>
      <c r="N83" s="11"/>
      <c r="O83" s="16"/>
      <c r="P83" s="16"/>
      <c r="Q83" s="16"/>
      <c r="R83" s="16"/>
      <c r="T83" s="18"/>
      <c r="U83" s="18"/>
      <c r="V83" s="18"/>
      <c r="W83" s="18"/>
      <c r="X83" s="18"/>
      <c r="Y83" s="18"/>
      <c r="Z83" s="18"/>
      <c r="AA83" s="23"/>
      <c r="AB83" s="23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</row>
    <row r="84" spans="1:43" x14ac:dyDescent="0.25">
      <c r="B84" s="17"/>
      <c r="C84" s="55" t="s">
        <v>7</v>
      </c>
      <c r="D84" s="17"/>
      <c r="E84" s="9">
        <v>114166.82</v>
      </c>
      <c r="F84" s="9">
        <v>51639.25</v>
      </c>
      <c r="G84" s="9">
        <f>AVERAGE(E84:F84)</f>
        <v>82903.035000000003</v>
      </c>
      <c r="H84" s="9">
        <f>+G84*100/$G$84</f>
        <v>100</v>
      </c>
      <c r="I84" s="28">
        <f>+G84*100/4724720</f>
        <v>1.754665567483364</v>
      </c>
      <c r="J84" s="9"/>
      <c r="K84" s="10"/>
      <c r="N84" s="11"/>
      <c r="O84" s="16"/>
      <c r="P84" s="16"/>
      <c r="Q84" s="16"/>
      <c r="R84" s="16"/>
      <c r="T84" s="18"/>
      <c r="U84" s="18"/>
      <c r="V84" s="18"/>
      <c r="W84" s="18"/>
      <c r="X84" s="18"/>
      <c r="Y84" s="18"/>
      <c r="Z84" s="18"/>
      <c r="AA84" s="23"/>
      <c r="AB84" s="23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</row>
    <row r="85" spans="1:43" x14ac:dyDescent="0.25">
      <c r="B85" s="17"/>
      <c r="C85" s="55" t="s">
        <v>43</v>
      </c>
      <c r="D85" s="35">
        <v>9.9999999999999995E-7</v>
      </c>
      <c r="E85" s="9">
        <v>18547.599999999999</v>
      </c>
      <c r="F85" s="9">
        <v>15305.97</v>
      </c>
      <c r="G85" s="9">
        <f>AVERAGE(E85:F85)</f>
        <v>16926.785</v>
      </c>
      <c r="H85" s="9">
        <f t="shared" ref="H85:H89" si="12">+G85*100/$G$84</f>
        <v>20.41756975483467</v>
      </c>
      <c r="I85" s="28">
        <f>+G85*100/4724720</f>
        <v>0.35826006620498146</v>
      </c>
      <c r="J85" s="9"/>
      <c r="K85" s="10"/>
      <c r="N85" s="11"/>
      <c r="O85" s="16"/>
      <c r="P85" s="16"/>
      <c r="Q85" s="16"/>
      <c r="R85" s="16"/>
      <c r="T85" s="18"/>
      <c r="U85" s="18"/>
      <c r="V85" s="18"/>
      <c r="W85" s="18"/>
      <c r="X85" s="18"/>
      <c r="Y85" s="18"/>
      <c r="Z85" s="18"/>
      <c r="AA85" s="23"/>
      <c r="AB85" s="23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</row>
    <row r="86" spans="1:43" x14ac:dyDescent="0.25">
      <c r="B86" s="17"/>
      <c r="C86" s="55" t="s">
        <v>38</v>
      </c>
      <c r="D86" s="35">
        <v>9.9999999999999995E-7</v>
      </c>
      <c r="E86" s="9">
        <v>17878.52</v>
      </c>
      <c r="F86" s="9">
        <v>16581.59</v>
      </c>
      <c r="G86" s="9">
        <f>AVERAGE(E86:F86)</f>
        <v>17230.055</v>
      </c>
      <c r="H86" s="9">
        <f t="shared" si="12"/>
        <v>20.783382659030515</v>
      </c>
      <c r="I86" s="28">
        <f>+G86*100/4724720</f>
        <v>0.36467885927631688</v>
      </c>
      <c r="J86" s="9"/>
      <c r="K86" s="10"/>
      <c r="T86" s="18"/>
      <c r="U86" s="18"/>
      <c r="V86" s="18"/>
      <c r="W86" s="18"/>
      <c r="X86" s="18"/>
      <c r="Y86" s="18"/>
      <c r="Z86" s="18"/>
      <c r="AA86" s="23"/>
      <c r="AB86" s="23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</row>
    <row r="87" spans="1:43" x14ac:dyDescent="0.25">
      <c r="A87" s="14"/>
      <c r="B87" s="17"/>
      <c r="C87" s="55"/>
      <c r="D87" s="35">
        <v>9.9999999999999995E-8</v>
      </c>
      <c r="E87" s="9">
        <v>18849.48</v>
      </c>
      <c r="F87" s="9">
        <v>20095.3</v>
      </c>
      <c r="G87" s="9">
        <f>AVERAGE(E87:F87)</f>
        <v>19472.39</v>
      </c>
      <c r="H87" s="9">
        <f t="shared" si="12"/>
        <v>23.488150946464142</v>
      </c>
      <c r="I87" s="28">
        <f>+G87*100/4724720</f>
        <v>0.41213849709612421</v>
      </c>
      <c r="J87" s="9"/>
      <c r="K87" s="10"/>
      <c r="T87" s="18"/>
      <c r="U87" s="18"/>
      <c r="V87" s="18"/>
      <c r="W87" s="18"/>
      <c r="X87" s="18"/>
      <c r="Y87" s="18"/>
      <c r="Z87" s="18"/>
      <c r="AA87" s="23"/>
      <c r="AB87" s="23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</row>
    <row r="88" spans="1:43" x14ac:dyDescent="0.25">
      <c r="B88" s="17"/>
      <c r="C88" s="55"/>
      <c r="D88" s="35">
        <v>1E-8</v>
      </c>
      <c r="E88" s="9">
        <v>27837.48</v>
      </c>
      <c r="F88" s="9">
        <v>30342.9</v>
      </c>
      <c r="G88" s="9">
        <f>AVERAGE(E88:F88)</f>
        <v>29090.190000000002</v>
      </c>
      <c r="H88" s="9">
        <f t="shared" si="12"/>
        <v>35.089415001513515</v>
      </c>
      <c r="I88" s="28">
        <f>+G88*100/4724720</f>
        <v>0.61570188286289984</v>
      </c>
      <c r="J88" s="9"/>
      <c r="K88" s="10"/>
      <c r="T88" s="18"/>
      <c r="U88" s="18"/>
      <c r="V88" s="18"/>
      <c r="W88" s="18"/>
      <c r="X88" s="18"/>
      <c r="Y88" s="18"/>
      <c r="Z88" s="18"/>
      <c r="AA88" s="23"/>
      <c r="AB88" s="23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</row>
    <row r="89" spans="1:43" x14ac:dyDescent="0.25">
      <c r="B89" s="17"/>
      <c r="C89" s="17"/>
      <c r="D89" s="35">
        <v>1.0000000000000001E-9</v>
      </c>
      <c r="E89" s="9">
        <v>45177.17</v>
      </c>
      <c r="F89" s="9">
        <v>49897.74</v>
      </c>
      <c r="G89" s="9">
        <f>AVERAGE(E89:F89)</f>
        <v>47537.455000000002</v>
      </c>
      <c r="H89" s="9">
        <f t="shared" si="12"/>
        <v>57.341031000855395</v>
      </c>
      <c r="I89" s="28">
        <f>+G89*100/4724720</f>
        <v>1.0061433270119711</v>
      </c>
      <c r="J89" s="9"/>
      <c r="K89" s="10"/>
      <c r="T89" s="18"/>
      <c r="U89" s="18"/>
      <c r="V89" s="18"/>
      <c r="W89" s="18"/>
      <c r="X89" s="18"/>
      <c r="Y89" s="18"/>
      <c r="Z89" s="18"/>
      <c r="AA89" s="23"/>
      <c r="AB89" s="23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</row>
    <row r="90" spans="1:43" x14ac:dyDescent="0.25">
      <c r="C90" s="28"/>
      <c r="D90" s="11"/>
      <c r="E90" s="9"/>
      <c r="F90" s="9"/>
      <c r="G90" s="10"/>
      <c r="H90" s="9"/>
      <c r="I90" s="10"/>
      <c r="J90" s="10"/>
      <c r="T90" s="18"/>
      <c r="U90" s="18"/>
      <c r="V90" s="18"/>
      <c r="W90" s="18"/>
      <c r="X90" s="18"/>
      <c r="Y90" s="18"/>
      <c r="Z90" s="18"/>
      <c r="AA90" s="23"/>
      <c r="AB90" s="23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</row>
    <row r="91" spans="1:43" x14ac:dyDescent="0.25">
      <c r="C91" s="28"/>
      <c r="D91" s="11"/>
      <c r="E91" s="9"/>
      <c r="F91" s="9"/>
      <c r="G91" s="10"/>
      <c r="H91" s="9"/>
      <c r="J91" s="10"/>
      <c r="K91" s="16"/>
      <c r="T91" s="18"/>
      <c r="U91" s="18"/>
      <c r="V91" s="18"/>
      <c r="W91" s="18"/>
      <c r="X91" s="18"/>
      <c r="Y91" s="18"/>
      <c r="Z91" s="18"/>
      <c r="AA91" s="23"/>
      <c r="AB91" s="23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</row>
    <row r="92" spans="1:43" x14ac:dyDescent="0.25">
      <c r="C92" s="28"/>
      <c r="D92" s="11"/>
      <c r="E92" s="9"/>
      <c r="F92" s="9"/>
      <c r="G92" s="10"/>
      <c r="H92" s="9"/>
      <c r="J92" s="10"/>
      <c r="T92" s="18"/>
      <c r="U92" s="18"/>
      <c r="V92" s="18"/>
      <c r="W92" s="18"/>
      <c r="X92" s="18"/>
      <c r="Y92" s="18"/>
      <c r="Z92" s="18"/>
      <c r="AA92" s="23"/>
      <c r="AB92" s="23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</row>
    <row r="93" spans="1:43" x14ac:dyDescent="0.25">
      <c r="C93" s="28"/>
      <c r="E93" s="10"/>
      <c r="F93" s="10"/>
      <c r="G93" s="10"/>
      <c r="H93" s="9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23"/>
      <c r="AG93" s="23"/>
      <c r="AH93" s="18"/>
      <c r="AI93" s="18"/>
      <c r="AJ93" s="18"/>
      <c r="AK93" s="18"/>
      <c r="AL93" s="18"/>
      <c r="AM93" s="18"/>
      <c r="AN93" s="18"/>
      <c r="AO93" s="18"/>
      <c r="AP93" s="18"/>
      <c r="AQ93" s="18"/>
    </row>
    <row r="94" spans="1:43" x14ac:dyDescent="0.25">
      <c r="C94" s="54"/>
      <c r="D94" s="10"/>
      <c r="E94" s="55"/>
      <c r="F94" s="9"/>
      <c r="AF94" s="11"/>
      <c r="AG94" s="11"/>
    </row>
    <row r="95" spans="1:43" x14ac:dyDescent="0.25">
      <c r="C95" s="28"/>
      <c r="E95" s="10"/>
      <c r="F95" s="10"/>
      <c r="G95" s="10"/>
      <c r="H95" s="10"/>
      <c r="I95" s="10"/>
      <c r="J95" s="10"/>
    </row>
    <row r="97" spans="2:15" x14ac:dyDescent="0.25">
      <c r="E97" s="10"/>
      <c r="F97" s="10"/>
      <c r="G97" s="10"/>
      <c r="H97" s="10"/>
      <c r="I97" s="10"/>
      <c r="J97" s="10"/>
      <c r="K97" s="16"/>
    </row>
    <row r="98" spans="2:15" x14ac:dyDescent="0.25">
      <c r="E98" s="53"/>
      <c r="F98" s="10"/>
      <c r="H98" s="26"/>
    </row>
    <row r="100" spans="2:15" x14ac:dyDescent="0.25">
      <c r="E100" s="10"/>
      <c r="F100" s="10"/>
      <c r="G100" s="10"/>
      <c r="H100" s="10"/>
      <c r="I100" s="10"/>
      <c r="J100" s="10"/>
    </row>
    <row r="101" spans="2:15" x14ac:dyDescent="0.25">
      <c r="E101" s="10"/>
      <c r="F101" s="10"/>
      <c r="G101" s="10"/>
      <c r="H101" s="10"/>
      <c r="I101" s="10"/>
      <c r="J101" s="10"/>
      <c r="K101" s="16"/>
    </row>
    <row r="106" spans="2:15" x14ac:dyDescent="0.25">
      <c r="M106" s="18"/>
      <c r="N106" s="18"/>
      <c r="O106" s="18"/>
    </row>
    <row r="107" spans="2:15" x14ac:dyDescent="0.25">
      <c r="M107" s="18"/>
      <c r="N107" s="18"/>
      <c r="O107" s="18"/>
    </row>
    <row r="108" spans="2:15" x14ac:dyDescent="0.25">
      <c r="C108" s="11"/>
      <c r="D108" s="11"/>
      <c r="E108" s="11"/>
      <c r="F108" s="11"/>
      <c r="G108" s="11"/>
      <c r="M108" s="18"/>
      <c r="N108" s="18"/>
      <c r="O108" s="18"/>
    </row>
    <row r="109" spans="2:15" x14ac:dyDescent="0.25">
      <c r="D109" s="60"/>
      <c r="E109" s="60"/>
      <c r="F109" s="60"/>
      <c r="G109" s="60"/>
      <c r="M109" s="18"/>
      <c r="N109" s="18"/>
      <c r="O109" s="18"/>
    </row>
    <row r="110" spans="2:15" x14ac:dyDescent="0.25">
      <c r="B110" s="62"/>
      <c r="D110" s="63"/>
      <c r="E110" s="63"/>
      <c r="F110" s="63"/>
      <c r="G110" s="63"/>
      <c r="M110" s="18"/>
      <c r="N110" s="18"/>
      <c r="O110" s="18"/>
    </row>
    <row r="111" spans="2:15" x14ac:dyDescent="0.25">
      <c r="C111" s="59"/>
      <c r="D111" s="61"/>
      <c r="E111" s="61"/>
      <c r="F111" s="61"/>
      <c r="G111" s="61"/>
      <c r="M111" s="18"/>
      <c r="N111" s="18"/>
      <c r="O111" s="18"/>
    </row>
    <row r="112" spans="2:15" x14ac:dyDescent="0.25">
      <c r="B112" s="62"/>
      <c r="D112" s="63"/>
      <c r="E112" s="63"/>
      <c r="F112" s="63"/>
      <c r="G112" s="63"/>
      <c r="M112" s="18"/>
      <c r="N112" s="18"/>
      <c r="O112" s="18"/>
    </row>
    <row r="113" spans="2:15" x14ac:dyDescent="0.25">
      <c r="C113" s="10"/>
      <c r="D113" s="10"/>
      <c r="E113" s="10"/>
      <c r="F113" s="10"/>
      <c r="G113" s="10"/>
      <c r="M113" s="18"/>
      <c r="N113" s="18"/>
      <c r="O113" s="18"/>
    </row>
    <row r="114" spans="2:15" x14ac:dyDescent="0.25">
      <c r="M114" s="18"/>
      <c r="N114" s="18"/>
      <c r="O114" s="18"/>
    </row>
    <row r="115" spans="2:15" x14ac:dyDescent="0.25">
      <c r="C115" s="10"/>
      <c r="D115" s="10"/>
      <c r="E115" s="10"/>
      <c r="F115" s="10"/>
      <c r="G115" s="10"/>
      <c r="M115" s="18"/>
      <c r="N115" s="18"/>
      <c r="O115" s="18"/>
    </row>
    <row r="116" spans="2:15" x14ac:dyDescent="0.25">
      <c r="D116" s="10"/>
      <c r="M116" s="18"/>
      <c r="N116" s="18"/>
      <c r="O116" s="18"/>
    </row>
    <row r="117" spans="2:15" x14ac:dyDescent="0.25">
      <c r="C117" s="10"/>
      <c r="D117" s="10"/>
      <c r="E117" s="10"/>
      <c r="F117" s="10"/>
      <c r="G117" s="10"/>
      <c r="N117" s="18"/>
      <c r="O117" s="18"/>
    </row>
    <row r="118" spans="2:15" x14ac:dyDescent="0.25">
      <c r="C118" s="11"/>
      <c r="D118" s="11"/>
      <c r="E118" s="11"/>
      <c r="F118" s="11"/>
      <c r="G118" s="11"/>
      <c r="N118" s="18"/>
      <c r="O118" s="18"/>
    </row>
    <row r="119" spans="2:15" x14ac:dyDescent="0.25">
      <c r="M119" s="18"/>
      <c r="N119" s="18"/>
      <c r="O119" s="18"/>
    </row>
    <row r="120" spans="2:15" x14ac:dyDescent="0.25">
      <c r="B120" s="17"/>
      <c r="C120" s="17"/>
      <c r="D120" s="17"/>
      <c r="E120" s="17"/>
      <c r="F120" s="17"/>
      <c r="G120" s="17"/>
      <c r="H120" s="17"/>
      <c r="I120" s="18"/>
      <c r="J120" s="18"/>
      <c r="K120" s="18"/>
      <c r="L120" s="18"/>
      <c r="M120" s="18"/>
      <c r="N120" s="18"/>
      <c r="O120" s="18"/>
    </row>
    <row r="121" spans="2:15" x14ac:dyDescent="0.25"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</row>
    <row r="122" spans="2:15" x14ac:dyDescent="0.25">
      <c r="B122" s="17"/>
      <c r="C122" s="35"/>
      <c r="D122" s="35"/>
      <c r="E122" s="35"/>
      <c r="F122" s="35"/>
      <c r="G122" s="35"/>
      <c r="H122" s="17"/>
      <c r="I122" s="17"/>
      <c r="J122" s="18"/>
      <c r="K122" s="18"/>
      <c r="L122" s="18"/>
      <c r="M122" s="18"/>
      <c r="N122" s="18"/>
      <c r="O122" s="18"/>
    </row>
    <row r="123" spans="2:15" x14ac:dyDescent="0.25">
      <c r="B123" s="18"/>
      <c r="C123" s="18"/>
      <c r="D123" s="31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</row>
    <row r="124" spans="2:15" x14ac:dyDescent="0.25"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</row>
    <row r="125" spans="2:15" x14ac:dyDescent="0.25">
      <c r="B125" s="17"/>
      <c r="C125" s="18"/>
      <c r="D125" s="18"/>
      <c r="E125" s="18"/>
      <c r="F125" s="18"/>
      <c r="G125" s="18"/>
      <c r="H125" s="17"/>
      <c r="I125" s="17"/>
      <c r="J125" s="18"/>
      <c r="K125" s="18"/>
      <c r="L125" s="18"/>
      <c r="M125" s="18"/>
      <c r="N125" s="18"/>
      <c r="O125" s="18"/>
    </row>
    <row r="126" spans="2:15" x14ac:dyDescent="0.25">
      <c r="B126" s="17"/>
      <c r="D126" s="18"/>
      <c r="E126" s="36"/>
      <c r="F126" s="36"/>
      <c r="G126" s="18"/>
      <c r="H126" s="17"/>
      <c r="I126" s="17"/>
      <c r="J126" s="18"/>
      <c r="K126" s="18"/>
      <c r="L126" s="18"/>
      <c r="M126" s="18"/>
      <c r="N126" s="18"/>
      <c r="O126" s="18"/>
    </row>
    <row r="127" spans="2:15" x14ac:dyDescent="0.25">
      <c r="B127" s="17"/>
      <c r="C127" s="37"/>
      <c r="D127" s="17"/>
      <c r="E127" s="30"/>
      <c r="F127" s="30"/>
      <c r="G127" s="18"/>
      <c r="H127" s="17"/>
      <c r="I127" s="17"/>
      <c r="J127" s="18"/>
      <c r="K127" s="18"/>
      <c r="L127" s="18"/>
      <c r="M127" s="18"/>
      <c r="N127" s="18"/>
      <c r="O127" s="18"/>
    </row>
    <row r="128" spans="2:15" x14ac:dyDescent="0.25">
      <c r="B128" s="17"/>
      <c r="C128" s="26"/>
      <c r="D128" s="11"/>
      <c r="F128" s="64"/>
      <c r="I128" s="11"/>
      <c r="J128" s="11"/>
      <c r="K128" s="18"/>
      <c r="L128" s="18"/>
      <c r="M128" s="18"/>
      <c r="N128" s="18"/>
      <c r="O128" s="18"/>
    </row>
    <row r="129" spans="2:15" x14ac:dyDescent="0.25">
      <c r="B129" s="17"/>
      <c r="C129" s="26"/>
      <c r="D129" s="11"/>
      <c r="E129" s="30"/>
      <c r="F129" s="64"/>
      <c r="G129" s="18"/>
      <c r="H129" s="17"/>
      <c r="I129" s="17"/>
      <c r="J129" s="18"/>
      <c r="K129" s="18"/>
      <c r="L129" s="18"/>
      <c r="M129" s="18"/>
      <c r="N129" s="18"/>
      <c r="O129" s="18"/>
    </row>
    <row r="130" spans="2:15" x14ac:dyDescent="0.25">
      <c r="B130" s="17"/>
      <c r="C130" s="26"/>
      <c r="D130" s="11"/>
      <c r="E130" s="18"/>
      <c r="F130" s="64"/>
      <c r="G130" s="18"/>
      <c r="H130" s="17"/>
      <c r="I130" s="17"/>
      <c r="J130" s="18"/>
      <c r="K130" s="18"/>
      <c r="L130" s="18"/>
      <c r="M130" s="18"/>
      <c r="N130" s="18"/>
      <c r="O130" s="18"/>
    </row>
    <row r="131" spans="2:15" x14ac:dyDescent="0.25">
      <c r="B131" s="17"/>
      <c r="C131" s="26"/>
      <c r="D131" s="11"/>
      <c r="E131" s="18"/>
      <c r="F131" s="64"/>
      <c r="G131" s="18"/>
      <c r="H131" s="17"/>
      <c r="I131" s="17"/>
      <c r="J131" s="18"/>
      <c r="K131" s="18"/>
      <c r="L131" s="18"/>
      <c r="M131" s="18"/>
      <c r="N131" s="18"/>
      <c r="O131" s="18"/>
    </row>
    <row r="132" spans="2:15" x14ac:dyDescent="0.25">
      <c r="B132" s="17"/>
      <c r="C132" s="26"/>
      <c r="D132" s="11"/>
      <c r="E132" s="18"/>
      <c r="F132" s="64"/>
      <c r="G132" s="18"/>
      <c r="H132" s="17"/>
      <c r="I132" s="17"/>
      <c r="J132" s="18"/>
      <c r="K132" s="18"/>
      <c r="L132" s="18"/>
      <c r="M132" s="18"/>
    </row>
    <row r="133" spans="2:15" x14ac:dyDescent="0.25">
      <c r="B133" s="18"/>
      <c r="C133" s="33"/>
      <c r="D133" s="18"/>
      <c r="E133" s="30"/>
      <c r="F133" s="30"/>
      <c r="G133" s="18"/>
      <c r="H133" s="18"/>
      <c r="I133" s="18"/>
      <c r="J133" s="18"/>
      <c r="K133" s="18"/>
      <c r="L133" s="18"/>
      <c r="M133" s="18"/>
    </row>
    <row r="134" spans="2:15" x14ac:dyDescent="0.25">
      <c r="C134" s="33"/>
      <c r="D134" s="30"/>
      <c r="E134" s="30"/>
      <c r="F134" s="30"/>
      <c r="G134" s="18"/>
    </row>
    <row r="136" spans="2:15" x14ac:dyDescent="0.25">
      <c r="D136" s="10"/>
      <c r="E136" s="10"/>
      <c r="F136" s="10"/>
    </row>
    <row r="138" spans="2:15" x14ac:dyDescent="0.25">
      <c r="D138" s="10"/>
      <c r="E138" s="10"/>
      <c r="F138" s="10"/>
    </row>
    <row r="139" spans="2:15" x14ac:dyDescent="0.25">
      <c r="D139" s="10"/>
      <c r="E139" s="10"/>
      <c r="F139" s="10"/>
    </row>
    <row r="140" spans="2:15" x14ac:dyDescent="0.25">
      <c r="F140" s="26"/>
    </row>
    <row r="141" spans="2:15" x14ac:dyDescent="0.25">
      <c r="B141" s="16"/>
      <c r="I141" s="10"/>
      <c r="J141" s="10"/>
    </row>
    <row r="142" spans="2:15" x14ac:dyDescent="0.25">
      <c r="I142" s="10"/>
      <c r="J142" s="10"/>
    </row>
    <row r="144" spans="2:15" x14ac:dyDescent="0.25">
      <c r="H144" s="26"/>
    </row>
    <row r="145" spans="1:9" x14ac:dyDescent="0.25">
      <c r="C145" s="22"/>
      <c r="D145" s="10"/>
      <c r="E145" s="10"/>
    </row>
    <row r="147" spans="1:9" x14ac:dyDescent="0.25">
      <c r="A147" s="14"/>
      <c r="I147" s="34"/>
    </row>
    <row r="150" spans="1:9" x14ac:dyDescent="0.25">
      <c r="F150" s="16"/>
    </row>
    <row r="151" spans="1:9" x14ac:dyDescent="0.25">
      <c r="F151" s="16"/>
    </row>
    <row r="152" spans="1:9" x14ac:dyDescent="0.25">
      <c r="F152" s="16"/>
    </row>
    <row r="153" spans="1:9" x14ac:dyDescent="0.25">
      <c r="F153" s="16"/>
    </row>
    <row r="157" spans="1:9" x14ac:dyDescent="0.25">
      <c r="H157" s="19"/>
      <c r="I157" s="10"/>
    </row>
  </sheetData>
  <mergeCells count="2">
    <mergeCell ref="AE16:AE18"/>
    <mergeCell ref="U1:V1"/>
  </mergeCells>
  <pageMargins left="0.70866141732283472" right="0.70866141732283472" top="0.78740157480314965" bottom="0.78740157480314965" header="0.31496062992125984" footer="0.31496062992125984"/>
  <pageSetup paperSize="9" scale="48" orientation="landscape" verticalDpi="0" r:id="rId1"/>
  <headerFooter>
    <oddHeader>&amp;L&amp;F</oddHeader>
  </headerFooter>
  <rowBreaks count="2" manualBreakCount="2">
    <brk id="35" max="30" man="1"/>
    <brk id="91" max="30" man="1"/>
  </rowBreaks>
  <colBreaks count="1" manualBreakCount="1">
    <brk id="22" max="140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7:J11"/>
  <sheetViews>
    <sheetView workbookViewId="0">
      <selection activeCell="J11" sqref="J11"/>
    </sheetView>
  </sheetViews>
  <sheetFormatPr baseColWidth="10" defaultRowHeight="15" x14ac:dyDescent="0.25"/>
  <cols>
    <col min="4" max="4" width="14.5703125" customWidth="1"/>
    <col min="5" max="6" width="14.28515625" customWidth="1"/>
    <col min="7" max="8" width="15" customWidth="1"/>
    <col min="9" max="10" width="16.140625" customWidth="1"/>
  </cols>
  <sheetData>
    <row r="7" spans="4:10" ht="30.75" customHeight="1" x14ac:dyDescent="0.25">
      <c r="E7" s="73" t="s">
        <v>17</v>
      </c>
      <c r="F7" s="74"/>
      <c r="G7" s="73" t="s">
        <v>16</v>
      </c>
      <c r="H7" s="74"/>
      <c r="I7" s="75" t="s">
        <v>18</v>
      </c>
      <c r="J7" s="76"/>
    </row>
    <row r="8" spans="4:10" ht="18.75" customHeight="1" x14ac:dyDescent="0.25">
      <c r="E8" s="6" t="s">
        <v>13</v>
      </c>
      <c r="F8" s="7" t="s">
        <v>0</v>
      </c>
      <c r="G8" s="6" t="s">
        <v>13</v>
      </c>
      <c r="H8" s="7" t="s">
        <v>0</v>
      </c>
      <c r="I8" s="6" t="s">
        <v>13</v>
      </c>
      <c r="J8" s="7" t="s">
        <v>0</v>
      </c>
    </row>
    <row r="9" spans="4:10" x14ac:dyDescent="0.25">
      <c r="D9" s="1" t="s">
        <v>7</v>
      </c>
      <c r="E9" s="2">
        <v>1</v>
      </c>
      <c r="F9" s="3">
        <v>1</v>
      </c>
      <c r="G9" s="2">
        <v>1</v>
      </c>
      <c r="H9" s="3">
        <v>1</v>
      </c>
      <c r="I9" s="2">
        <v>1</v>
      </c>
      <c r="J9" s="3">
        <v>1</v>
      </c>
    </row>
    <row r="10" spans="4:10" x14ac:dyDescent="0.25">
      <c r="D10" s="8" t="s">
        <v>14</v>
      </c>
      <c r="E10" s="2">
        <v>0.87</v>
      </c>
      <c r="F10" s="3">
        <v>0.7</v>
      </c>
      <c r="G10" s="2">
        <v>1.01</v>
      </c>
      <c r="H10" s="3">
        <v>0.99</v>
      </c>
      <c r="I10" s="2">
        <v>0.87</v>
      </c>
      <c r="J10" s="3">
        <v>0.36</v>
      </c>
    </row>
    <row r="11" spans="4:10" x14ac:dyDescent="0.25">
      <c r="D11" s="8" t="s">
        <v>15</v>
      </c>
      <c r="E11" s="4">
        <v>0.86</v>
      </c>
      <c r="F11" s="5">
        <v>0.63</v>
      </c>
      <c r="G11" s="4">
        <v>1.03</v>
      </c>
      <c r="H11" s="5">
        <v>0.9</v>
      </c>
      <c r="I11" s="4">
        <v>1.1200000000000001</v>
      </c>
      <c r="J11" s="5">
        <v>0.47</v>
      </c>
    </row>
  </sheetData>
  <mergeCells count="3">
    <mergeCell ref="E7:F7"/>
    <mergeCell ref="G7:H7"/>
    <mergeCell ref="I7:J7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Tabelle1</vt:lpstr>
      <vt:lpstr>Tabelle2</vt:lpstr>
      <vt:lpstr>Tabelle1!Druckbereich</vt:lpstr>
    </vt:vector>
  </TitlesOfParts>
  <Company>HZDR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Deuther-Conrad, Dr. Winnie (FWPN) - 1508</dc:creator>
  <cp:lastModifiedBy>Deuther-Conrad, Dr. Winnie (FWPN) - 1508</cp:lastModifiedBy>
  <cp:lastPrinted>2025-08-21T11:07:39Z</cp:lastPrinted>
  <dcterms:created xsi:type="dcterms:W3CDTF">2024-02-29T11:10:18Z</dcterms:created>
  <dcterms:modified xsi:type="dcterms:W3CDTF">2025-08-21T11:29:42Z</dcterms:modified>
</cp:coreProperties>
</file>