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HisSorb Plate Experimente\20250716_his-plate_IDH1R132H_18FAG120\"/>
    </mc:Choice>
  </mc:AlternateContent>
  <bookViews>
    <workbookView xWindow="0" yWindow="0" windowWidth="23055" windowHeight="12270"/>
  </bookViews>
  <sheets>
    <sheet name="Region Report" sheetId="1" r:id="rId1"/>
  </sheets>
  <calcPr calcId="162913"/>
</workbook>
</file>

<file path=xl/calcChain.xml><?xml version="1.0" encoding="utf-8"?>
<calcChain xmlns="http://schemas.openxmlformats.org/spreadsheetml/2006/main">
  <c r="N70" i="1" l="1"/>
  <c r="M71" i="1"/>
  <c r="M70" i="1"/>
  <c r="L71" i="1"/>
  <c r="L70" i="1"/>
  <c r="G50" i="1"/>
  <c r="G49" i="1"/>
  <c r="N65" i="1"/>
  <c r="D64" i="1"/>
  <c r="E60" i="1"/>
  <c r="E59" i="1"/>
  <c r="P63" i="1"/>
  <c r="N63" i="1"/>
  <c r="N64" i="1" s="1"/>
  <c r="Q63" i="1" l="1"/>
  <c r="O66" i="1"/>
  <c r="O67" i="1"/>
  <c r="M23" i="1" l="1"/>
  <c r="M24" i="1"/>
  <c r="M25" i="1"/>
  <c r="M22" i="1"/>
  <c r="K12" i="1"/>
  <c r="H22" i="1" s="1"/>
  <c r="K13" i="1"/>
  <c r="L13" i="1" s="1"/>
  <c r="K14" i="1"/>
  <c r="L14" i="1" s="1"/>
  <c r="K15" i="1"/>
  <c r="L15" i="1" s="1"/>
  <c r="K16" i="1"/>
  <c r="L16" i="1" s="1"/>
  <c r="K11" i="1"/>
  <c r="L11" i="1" s="1"/>
  <c r="K22" i="1" l="1"/>
  <c r="I24" i="1"/>
  <c r="I21" i="1"/>
  <c r="L12" i="1"/>
  <c r="H24" i="1"/>
  <c r="H21" i="1"/>
  <c r="K21" i="1" s="1"/>
  <c r="H20" i="1"/>
  <c r="K20" i="1" s="1"/>
  <c r="I23" i="1"/>
  <c r="I20" i="1"/>
  <c r="H23" i="1"/>
  <c r="I25" i="1"/>
  <c r="I22" i="1"/>
  <c r="H25" i="1"/>
  <c r="K25" i="1" s="1"/>
  <c r="K24" i="1" l="1"/>
  <c r="K23" i="1"/>
</calcChain>
</file>

<file path=xl/sharedStrings.xml><?xml version="1.0" encoding="utf-8"?>
<sst xmlns="http://schemas.openxmlformats.org/spreadsheetml/2006/main" count="154" uniqueCount="125">
  <si>
    <t>Name</t>
  </si>
  <si>
    <t>Area [pixel]</t>
  </si>
  <si>
    <t>Intensity [QL]</t>
  </si>
  <si>
    <t>Intensity/Area [QL/pixel]</t>
  </si>
  <si>
    <t>1 mikrol SEC working sol_1</t>
  </si>
  <si>
    <t>1 mikrol SEC working sol_2</t>
  </si>
  <si>
    <t>1 mikrol SEC working sol_3</t>
  </si>
  <si>
    <t>1 mikrol Ni working sol_1</t>
  </si>
  <si>
    <t>1 mikrol Ni working sol_2</t>
  </si>
  <si>
    <t>1 mikrol Ni working sol_3</t>
  </si>
  <si>
    <t>TB_1</t>
  </si>
  <si>
    <t>TB_2</t>
  </si>
  <si>
    <t>BAY_1</t>
  </si>
  <si>
    <t>BAY_2</t>
  </si>
  <si>
    <t>AG-1_1</t>
  </si>
  <si>
    <t>AG-1_2</t>
  </si>
  <si>
    <t>AG-2_1</t>
  </si>
  <si>
    <t>AG-2_2</t>
  </si>
  <si>
    <t>AG-3_1</t>
  </si>
  <si>
    <t>AG-3_2</t>
  </si>
  <si>
    <t>AG-4_1</t>
  </si>
  <si>
    <t>AG-4_2</t>
  </si>
  <si>
    <t>Sum</t>
  </si>
  <si>
    <t>TB</t>
  </si>
  <si>
    <t>UB (10-6 M BAY)</t>
  </si>
  <si>
    <t>AG-120</t>
  </si>
  <si>
    <t>QL/pixel</t>
  </si>
  <si>
    <t>mean</t>
  </si>
  <si>
    <t>% TB</t>
  </si>
  <si>
    <t>Raw data</t>
  </si>
  <si>
    <t>Specific binding</t>
  </si>
  <si>
    <t>%</t>
  </si>
  <si>
    <t>Daten für GraphPad Prism</t>
  </si>
  <si>
    <t>AG-120 (M)</t>
  </si>
  <si>
    <t>Binding assay His-tagged IDH1R132H, 18F-AG120 vs. AG-120</t>
  </si>
  <si>
    <t>Ni-NTA HisSorb Plate</t>
  </si>
  <si>
    <t>C</t>
  </si>
  <si>
    <t>D</t>
  </si>
  <si>
    <t>E</t>
  </si>
  <si>
    <t>F</t>
  </si>
  <si>
    <t>G</t>
  </si>
  <si>
    <t>H</t>
  </si>
  <si>
    <t>- aspiration of protein solution</t>
  </si>
  <si>
    <t>- three times washing with 200 µl PBS/well</t>
  </si>
  <si>
    <t>- invert plate and tap on paper to remove remaining liquid</t>
  </si>
  <si>
    <t>18F-AG120</t>
  </si>
  <si>
    <t>original</t>
  </si>
  <si>
    <t>Barbara Wenzel</t>
  </si>
  <si>
    <t>AM</t>
  </si>
  <si>
    <t>GBq/µmol</t>
  </si>
  <si>
    <t>Barbara Wenzel (email 17.7.)</t>
  </si>
  <si>
    <t>working solution</t>
  </si>
  <si>
    <t>MBq/nmol</t>
  </si>
  <si>
    <t>=</t>
  </si>
  <si>
    <t>MBq (10:45; Lab. 254)</t>
  </si>
  <si>
    <t>MBq/ml</t>
  </si>
  <si>
    <t>M</t>
  </si>
  <si>
    <t>Incubation buffer</t>
  </si>
  <si>
    <t>20 mM TRIS</t>
  </si>
  <si>
    <t>150 mM NaCl</t>
  </si>
  <si>
    <t>10 mM MgCl2</t>
  </si>
  <si>
    <t>0.0005 % Tween 20</t>
  </si>
  <si>
    <t>MW</t>
  </si>
  <si>
    <t>g ad 500 ml</t>
  </si>
  <si>
    <t>to be added fresh on 16.7.!</t>
  </si>
  <si>
    <t>5 ml -&gt; 0.00045 %</t>
  </si>
  <si>
    <t xml:space="preserve">0,045 % stock </t>
  </si>
  <si>
    <t>DTT</t>
  </si>
  <si>
    <t xml:space="preserve">11,35 mg </t>
  </si>
  <si>
    <t>Einwaage 15.7.</t>
  </si>
  <si>
    <t>+ 73 µl water</t>
  </si>
  <si>
    <t>-&gt; 1 M</t>
  </si>
  <si>
    <t>16.7., 09:00:</t>
  </si>
  <si>
    <t>-&gt; fridge</t>
  </si>
  <si>
    <t>16.7., 10:30:</t>
  </si>
  <si>
    <t>100 ml buffer + 20 µl 1 M DTT -&gt; 0.2 mM</t>
  </si>
  <si>
    <t>0.2 mM DTT</t>
  </si>
  <si>
    <t>(used on 7.4.25 and 25.6.25)</t>
  </si>
  <si>
    <t>Test compounds</t>
  </si>
  <si>
    <t>BAY</t>
  </si>
  <si>
    <t>AG120</t>
  </si>
  <si>
    <t>standard</t>
  </si>
  <si>
    <t>samples taken from working solution at ~ 11 AM</t>
  </si>
  <si>
    <t>CPM</t>
  </si>
  <si>
    <t>mean (11  AM)</t>
  </si>
  <si>
    <t>sd</t>
  </si>
  <si>
    <t>% of mean</t>
  </si>
  <si>
    <t>mol</t>
  </si>
  <si>
    <t>-&gt;</t>
  </si>
  <si>
    <t>gamma counter (CPM)</t>
  </si>
  <si>
    <t>MBq (theoret.)</t>
  </si>
  <si>
    <t>CPM/MBq</t>
  </si>
  <si>
    <t>mol/CPM</t>
  </si>
  <si>
    <t>10 µl (= 13 kBq)</t>
  </si>
  <si>
    <t>DMSO</t>
  </si>
  <si>
    <t>1 µl 10 mM + 99 µl PBS</t>
  </si>
  <si>
    <t>1 % DMSO</t>
  </si>
  <si>
    <t>10 µl 1,00E-04 M + 90 ml PBS</t>
  </si>
  <si>
    <t>0.1 % DMSO</t>
  </si>
  <si>
    <t>etc.  bis 1,00E-08 M</t>
  </si>
  <si>
    <t>Dilution (10x)</t>
  </si>
  <si>
    <t>Incubation</t>
  </si>
  <si>
    <t>= working solution</t>
  </si>
  <si>
    <t>µl 18F-AG120 
working sol.</t>
  </si>
  <si>
    <t xml:space="preserve">+ 20 µl </t>
  </si>
  <si>
    <t>1,00E-05 BAY</t>
  </si>
  <si>
    <t>1,00E-05 AG120</t>
  </si>
  <si>
    <t>1,00E-06 AG120</t>
  </si>
  <si>
    <t>1,00E-07 AG120</t>
  </si>
  <si>
    <t>1,00E-08 AG120</t>
  </si>
  <si>
    <t>PBS</t>
  </si>
  <si>
    <t>5 µl original + 3 ml 50 mM Incubation buffer + DTT</t>
  </si>
  <si>
    <t>-&gt; 1 µl Ni-working solution = 3,30E-15 mol</t>
  </si>
  <si>
    <t>from SEC experiment 20250716: 1 µl SEC working solution = 1,34E-14 mol</t>
  </si>
  <si>
    <t>from Ni-plate exp. : 1 µl Ni-working solution = 3,30E-15 mol</t>
  </si>
  <si>
    <t>QL (mean)</t>
  </si>
  <si>
    <t>mol/QL</t>
  </si>
  <si>
    <t>mean mol/QL</t>
  </si>
  <si>
    <t>6 µl rec. His.tagged IDH1R132H (Active Motif #31614 
(0.8 mg/ml) + 2.5 ml PBS -&gt; 200 µl (= 384 ng)/well, r.t., orbital shaker 12.15-15.00 -&gt; overnight fridge</t>
  </si>
  <si>
    <t>-11.20 – 13.40, orbital shaker, r.t.</t>
  </si>
  <si>
    <t>-Aspiration</t>
  </si>
  <si>
    <t>-3 x 200 µl PBS</t>
  </si>
  <si>
    <t>-Phosphorimaginmg plate, overnight, r.t. -&gt; Scan 17.07.25, 8.00</t>
  </si>
  <si>
    <t>Column 1 (used): 3 x 1 µl Ni-18F-working solution (1.295 MBq/ml)</t>
  </si>
  <si>
    <t>Column 2 (used): 3 x 1 µl SEC-18F-working solution (5.272 MBq/ml)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</si>
</sst>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11" fontId="0" fillId="0" borderId="0" xfId="0" applyNumberFormat="1"/>
    <xf numFmtId="1" fontId="0" fillId="0" borderId="0" xfId="0" applyNumberFormat="1" applyProtection="1">
      <protection locked="0"/>
    </xf>
    <xf numFmtId="0" fontId="0" fillId="0" borderId="0" xfId="0" applyAlignment="1">
      <alignment horizontal="center"/>
    </xf>
    <xf numFmtId="1" fontId="0" fillId="0" borderId="0" xfId="0" applyNumberFormat="1"/>
    <xf numFmtId="164" fontId="0" fillId="0" borderId="0" xfId="0" applyNumberFormat="1"/>
    <xf numFmtId="14" fontId="1" fillId="0" borderId="0" xfId="0" applyNumberFormat="1" applyFont="1" applyAlignment="1">
      <alignment horizontal="left"/>
    </xf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applyFill="1"/>
    <xf numFmtId="1" fontId="0" fillId="0" borderId="0" xfId="0" applyNumberFormat="1" applyFont="1" applyFill="1"/>
    <xf numFmtId="1" fontId="0" fillId="0" borderId="0" xfId="0" applyNumberFormat="1" applyFill="1" applyAlignment="1">
      <alignment horizontal="left"/>
    </xf>
    <xf numFmtId="1" fontId="0" fillId="0" borderId="0" xfId="0" applyNumberFormat="1" applyFill="1"/>
    <xf numFmtId="0" fontId="0" fillId="0" borderId="0" xfId="0" quotePrefix="1" applyFill="1" applyAlignment="1">
      <alignment horizontal="right"/>
    </xf>
    <xf numFmtId="11" fontId="0" fillId="0" borderId="0" xfId="0" applyNumberFormat="1" applyFont="1" applyFill="1"/>
    <xf numFmtId="165" fontId="0" fillId="0" borderId="0" xfId="0" applyNumberFormat="1" applyFill="1"/>
    <xf numFmtId="20" fontId="0" fillId="0" borderId="0" xfId="0" applyNumberFormat="1" applyFont="1" applyFill="1"/>
    <xf numFmtId="165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0" xfId="0" applyFill="1" applyAlignment="1">
      <alignment wrapText="1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75</xdr:row>
      <xdr:rowOff>123825</xdr:rowOff>
    </xdr:from>
    <xdr:to>
      <xdr:col>10</xdr:col>
      <xdr:colOff>370974</xdr:colOff>
      <xdr:row>120</xdr:row>
      <xdr:rowOff>8468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1350" y="14601825"/>
          <a:ext cx="4009524" cy="84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topLeftCell="A61" zoomScaleNormal="100" workbookViewId="0">
      <selection activeCell="A12" sqref="A12:D24"/>
    </sheetView>
  </sheetViews>
  <sheetFormatPr baseColWidth="10" defaultRowHeight="15" x14ac:dyDescent="0.25"/>
  <cols>
    <col min="1" max="1" width="17.28515625" customWidth="1"/>
    <col min="3" max="3" width="14.7109375" customWidth="1"/>
    <col min="4" max="4" width="19.85546875" customWidth="1"/>
    <col min="7" max="7" width="17" customWidth="1"/>
    <col min="8" max="8" width="13.5703125" bestFit="1" customWidth="1"/>
    <col min="9" max="9" width="12.5703125" bestFit="1" customWidth="1"/>
    <col min="13" max="14" width="12" bestFit="1" customWidth="1"/>
  </cols>
  <sheetData>
    <row r="1" spans="1:12" x14ac:dyDescent="0.25">
      <c r="A1" s="19">
        <v>45854</v>
      </c>
      <c r="B1" s="21" t="s">
        <v>34</v>
      </c>
      <c r="C1" s="22"/>
      <c r="D1" s="22"/>
      <c r="E1" s="22"/>
    </row>
    <row r="4" spans="1:12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12" x14ac:dyDescent="0.25">
      <c r="A5" s="1" t="s">
        <v>4</v>
      </c>
      <c r="B5" s="1">
        <v>97127</v>
      </c>
      <c r="C5" s="1">
        <v>36684818</v>
      </c>
      <c r="D5" s="1">
        <v>377.69948623966559</v>
      </c>
    </row>
    <row r="6" spans="1:12" x14ac:dyDescent="0.25">
      <c r="A6" s="1" t="s">
        <v>4</v>
      </c>
      <c r="B6" s="1">
        <v>97127</v>
      </c>
      <c r="C6" s="1">
        <v>36684818</v>
      </c>
      <c r="D6" s="1">
        <v>377.69948623966559</v>
      </c>
    </row>
    <row r="7" spans="1:12" x14ac:dyDescent="0.25">
      <c r="A7" s="1" t="s">
        <v>5</v>
      </c>
      <c r="B7" s="1">
        <v>95027</v>
      </c>
      <c r="C7" s="1">
        <v>33625700</v>
      </c>
      <c r="D7" s="1">
        <v>353.85416776284637</v>
      </c>
    </row>
    <row r="8" spans="1:12" x14ac:dyDescent="0.25">
      <c r="A8" s="1" t="s">
        <v>6</v>
      </c>
      <c r="B8" s="1">
        <v>72984</v>
      </c>
      <c r="C8" s="1">
        <v>31492112</v>
      </c>
      <c r="D8" s="1">
        <v>431.4933684095144</v>
      </c>
    </row>
    <row r="9" spans="1:12" x14ac:dyDescent="0.25">
      <c r="A9" s="1" t="s">
        <v>7</v>
      </c>
      <c r="B9" s="1">
        <v>90643</v>
      </c>
      <c r="C9" s="1">
        <v>14557091</v>
      </c>
      <c r="D9" s="1">
        <v>160.59807155544277</v>
      </c>
      <c r="G9" t="s">
        <v>29</v>
      </c>
    </row>
    <row r="10" spans="1:12" x14ac:dyDescent="0.25">
      <c r="A10" s="1" t="s">
        <v>8</v>
      </c>
      <c r="B10" s="1">
        <v>88353</v>
      </c>
      <c r="C10" s="1">
        <v>15115487</v>
      </c>
      <c r="D10" s="1">
        <v>171.08063110477289</v>
      </c>
      <c r="H10" s="29" t="s">
        <v>26</v>
      </c>
      <c r="I10" s="29"/>
      <c r="K10" t="s">
        <v>27</v>
      </c>
      <c r="L10" t="s">
        <v>28</v>
      </c>
    </row>
    <row r="11" spans="1:12" x14ac:dyDescent="0.25">
      <c r="A11" s="27" t="s">
        <v>9</v>
      </c>
      <c r="B11" s="27">
        <v>39831</v>
      </c>
      <c r="C11" s="27">
        <v>7432788</v>
      </c>
      <c r="D11" s="27">
        <v>186.60811930405964</v>
      </c>
      <c r="G11" t="s">
        <v>23</v>
      </c>
      <c r="H11" s="3">
        <v>469.48118275752711</v>
      </c>
      <c r="I11" s="3">
        <v>407.83358656499536</v>
      </c>
      <c r="K11" s="5">
        <f>AVERAGE(H11:J11)</f>
        <v>438.65738466126123</v>
      </c>
      <c r="L11" s="6">
        <f>+K11*100/$K$11</f>
        <v>100</v>
      </c>
    </row>
    <row r="12" spans="1:12" x14ac:dyDescent="0.25">
      <c r="A12" s="1" t="s">
        <v>0</v>
      </c>
      <c r="B12" s="1" t="s">
        <v>1</v>
      </c>
      <c r="C12" s="1" t="s">
        <v>2</v>
      </c>
      <c r="D12" s="1" t="s">
        <v>3</v>
      </c>
      <c r="G12" t="s">
        <v>24</v>
      </c>
      <c r="H12" s="3">
        <v>135.81120277939499</v>
      </c>
      <c r="I12" s="3">
        <v>133.60850858384336</v>
      </c>
      <c r="K12" s="5">
        <f t="shared" ref="K12:K16" si="0">AVERAGE(H12:J12)</f>
        <v>134.70985568161916</v>
      </c>
      <c r="L12" s="6">
        <f t="shared" ref="L12:L16" si="1">+K12*100/$K$11</f>
        <v>30.709583468119298</v>
      </c>
    </row>
    <row r="13" spans="1:12" x14ac:dyDescent="0.25">
      <c r="A13" s="1" t="s">
        <v>10</v>
      </c>
      <c r="B13" s="1">
        <v>211269</v>
      </c>
      <c r="C13" s="1">
        <v>99186820</v>
      </c>
      <c r="D13" s="3">
        <v>469.48118275752711</v>
      </c>
      <c r="F13" t="s">
        <v>25</v>
      </c>
      <c r="G13" s="2">
        <v>9.9999999999999995E-7</v>
      </c>
      <c r="H13" s="3">
        <v>131.27223586990993</v>
      </c>
      <c r="I13" s="3">
        <v>126.09190652675025</v>
      </c>
      <c r="K13" s="5">
        <f t="shared" si="0"/>
        <v>128.68207119833011</v>
      </c>
      <c r="L13" s="6">
        <f t="shared" si="1"/>
        <v>29.335439388009075</v>
      </c>
    </row>
    <row r="14" spans="1:12" x14ac:dyDescent="0.25">
      <c r="A14" s="1" t="s">
        <v>11</v>
      </c>
      <c r="B14" s="1">
        <v>211269</v>
      </c>
      <c r="C14" s="1">
        <v>86162594</v>
      </c>
      <c r="D14" s="3">
        <v>407.83358656499536</v>
      </c>
      <c r="G14" s="2">
        <v>9.9999999999999995E-8</v>
      </c>
      <c r="H14" s="3">
        <v>237.98835134354781</v>
      </c>
      <c r="I14" s="3">
        <v>204.42925370025893</v>
      </c>
      <c r="K14" s="5">
        <f t="shared" si="0"/>
        <v>221.20880252190335</v>
      </c>
      <c r="L14" s="6">
        <f t="shared" si="1"/>
        <v>50.428605617280233</v>
      </c>
    </row>
    <row r="15" spans="1:12" x14ac:dyDescent="0.25">
      <c r="A15" s="1" t="s">
        <v>12</v>
      </c>
      <c r="B15" s="1">
        <v>211269</v>
      </c>
      <c r="C15" s="1">
        <v>28692697</v>
      </c>
      <c r="D15" s="3">
        <v>135.81120277939499</v>
      </c>
      <c r="G15" s="2">
        <v>1E-8</v>
      </c>
      <c r="H15" s="3">
        <v>376.67533334279995</v>
      </c>
      <c r="I15" s="3">
        <v>387.15449971363523</v>
      </c>
      <c r="K15" s="5">
        <f t="shared" si="0"/>
        <v>381.91491652821759</v>
      </c>
      <c r="L15" s="6">
        <f t="shared" si="1"/>
        <v>87.064513190206256</v>
      </c>
    </row>
    <row r="16" spans="1:12" x14ac:dyDescent="0.25">
      <c r="A16" s="1" t="s">
        <v>13</v>
      </c>
      <c r="B16" s="1">
        <v>211269</v>
      </c>
      <c r="C16" s="1">
        <v>28227336</v>
      </c>
      <c r="D16" s="3">
        <v>133.60850858384336</v>
      </c>
      <c r="G16" s="2">
        <v>1.0000000000000001E-9</v>
      </c>
      <c r="H16" s="3">
        <v>439.34017295485847</v>
      </c>
      <c r="I16" s="3">
        <v>399.3073522381419</v>
      </c>
      <c r="K16" s="5">
        <f t="shared" si="0"/>
        <v>419.32376259650016</v>
      </c>
      <c r="L16" s="6">
        <f t="shared" si="1"/>
        <v>95.592546087035373</v>
      </c>
    </row>
    <row r="17" spans="1:13" x14ac:dyDescent="0.25">
      <c r="A17" s="1" t="s">
        <v>14</v>
      </c>
      <c r="B17" s="1">
        <v>211269</v>
      </c>
      <c r="C17" s="1">
        <v>27733754</v>
      </c>
      <c r="D17" s="3">
        <v>131.27223586990993</v>
      </c>
    </row>
    <row r="18" spans="1:13" x14ac:dyDescent="0.25">
      <c r="A18" s="1" t="s">
        <v>15</v>
      </c>
      <c r="B18" s="1">
        <v>211269</v>
      </c>
      <c r="C18" s="1">
        <v>26639311</v>
      </c>
      <c r="D18" s="3">
        <v>126.09190652675025</v>
      </c>
    </row>
    <row r="19" spans="1:13" x14ac:dyDescent="0.25">
      <c r="A19" s="1" t="s">
        <v>16</v>
      </c>
      <c r="B19" s="1">
        <v>211269</v>
      </c>
      <c r="C19" s="1">
        <v>50279561</v>
      </c>
      <c r="D19" s="3">
        <v>237.98835134354781</v>
      </c>
      <c r="G19" t="s">
        <v>30</v>
      </c>
      <c r="H19" s="29" t="s">
        <v>31</v>
      </c>
      <c r="I19" s="29"/>
      <c r="K19" t="s">
        <v>27</v>
      </c>
      <c r="M19" t="s">
        <v>32</v>
      </c>
    </row>
    <row r="20" spans="1:13" x14ac:dyDescent="0.25">
      <c r="A20" s="1" t="s">
        <v>17</v>
      </c>
      <c r="B20" s="1">
        <v>211269</v>
      </c>
      <c r="C20" s="1">
        <v>43189564</v>
      </c>
      <c r="D20" s="3">
        <v>204.42925370025893</v>
      </c>
      <c r="G20" t="s">
        <v>23</v>
      </c>
      <c r="H20" s="5">
        <f>+(H11-$K$12)*100/($K$11-$K$12)</f>
        <v>110.14115765301399</v>
      </c>
      <c r="I20" s="5">
        <f>+(I11-$K$12)*100/($K$11-$K$12)</f>
        <v>89.858842346986009</v>
      </c>
      <c r="K20" s="5">
        <f>AVERAGE(H20:J20)</f>
        <v>100</v>
      </c>
    </row>
    <row r="21" spans="1:13" x14ac:dyDescent="0.25">
      <c r="A21" s="1" t="s">
        <v>18</v>
      </c>
      <c r="B21" s="1">
        <v>211269</v>
      </c>
      <c r="C21" s="1">
        <v>79579821</v>
      </c>
      <c r="D21" s="3">
        <v>376.67533334279995</v>
      </c>
      <c r="G21" t="s">
        <v>24</v>
      </c>
      <c r="H21" s="5">
        <f t="shared" ref="H21:I21" si="2">+(H12-$K$12)*100/($K$11-$K$12)</f>
        <v>0.36234777149630826</v>
      </c>
      <c r="I21" s="5">
        <f t="shared" si="2"/>
        <v>-0.36234777149629893</v>
      </c>
      <c r="K21" s="5">
        <f t="shared" ref="K21:K25" si="3">AVERAGE(H21:J21)</f>
        <v>4.6629367034256575E-15</v>
      </c>
      <c r="M21" t="s">
        <v>33</v>
      </c>
    </row>
    <row r="22" spans="1:13" x14ac:dyDescent="0.25">
      <c r="A22" s="1" t="s">
        <v>19</v>
      </c>
      <c r="B22" s="1">
        <v>211269</v>
      </c>
      <c r="C22" s="1">
        <v>81793744</v>
      </c>
      <c r="D22" s="3">
        <v>387.15449971363523</v>
      </c>
      <c r="F22" t="s">
        <v>25</v>
      </c>
      <c r="G22" s="2">
        <v>9.9999999999999995E-7</v>
      </c>
      <c r="H22" s="5">
        <f t="shared" ref="H22:I22" si="4">+(H13-$K$12)*100/($K$11-$K$12)</f>
        <v>-1.1309912020832622</v>
      </c>
      <c r="I22" s="5">
        <f t="shared" si="4"/>
        <v>-2.8353410813371429</v>
      </c>
      <c r="K22" s="5">
        <f t="shared" si="3"/>
        <v>-1.9831661417102024</v>
      </c>
      <c r="M22">
        <f>LOG10(G22)</f>
        <v>-6</v>
      </c>
    </row>
    <row r="23" spans="1:13" x14ac:dyDescent="0.25">
      <c r="A23" s="1" t="s">
        <v>20</v>
      </c>
      <c r="B23" s="1">
        <v>211269</v>
      </c>
      <c r="C23" s="1">
        <v>92818959</v>
      </c>
      <c r="D23" s="3">
        <v>439.34017295485847</v>
      </c>
      <c r="G23" s="2">
        <v>9.9999999999999995E-8</v>
      </c>
      <c r="H23" s="5">
        <f t="shared" ref="H23:I23" si="5">+(H14-$K$12)*100/($K$11-$K$12)</f>
        <v>33.979054216573701</v>
      </c>
      <c r="I23" s="5">
        <f t="shared" si="5"/>
        <v>22.937971646846144</v>
      </c>
      <c r="K23" s="5">
        <f t="shared" si="3"/>
        <v>28.458512931709922</v>
      </c>
      <c r="M23">
        <f>LOG10(G23)</f>
        <v>-7</v>
      </c>
    </row>
    <row r="24" spans="1:13" x14ac:dyDescent="0.25">
      <c r="A24" s="1" t="s">
        <v>21</v>
      </c>
      <c r="B24" s="1">
        <v>211269</v>
      </c>
      <c r="C24" s="1">
        <v>84361265</v>
      </c>
      <c r="D24" s="3">
        <v>399.3073522381419</v>
      </c>
      <c r="G24" s="2">
        <v>1E-8</v>
      </c>
      <c r="H24" s="5">
        <f t="shared" ref="H24:I24" si="6">+(H15-$K$12)*100/($K$11-$K$12)</f>
        <v>79.607647567810048</v>
      </c>
      <c r="I24" s="5">
        <f t="shared" si="6"/>
        <v>83.055336846947824</v>
      </c>
      <c r="K24" s="5">
        <f t="shared" si="3"/>
        <v>81.331492207378943</v>
      </c>
      <c r="M24">
        <f>LOG10(G24)</f>
        <v>-8</v>
      </c>
    </row>
    <row r="25" spans="1:13" x14ac:dyDescent="0.25">
      <c r="A25" s="1" t="s">
        <v>22</v>
      </c>
      <c r="B25" s="1">
        <v>3116320</v>
      </c>
      <c r="C25" s="1">
        <v>904258240</v>
      </c>
      <c r="D25" s="1">
        <v>290.1686091287159</v>
      </c>
      <c r="G25" s="2">
        <v>1.0000000000000001E-9</v>
      </c>
      <c r="H25" s="5">
        <f t="shared" ref="H25:I25" si="7">+(H16-$K$12)*100/($K$11-$K$12)</f>
        <v>100.22464018572198</v>
      </c>
      <c r="I25" s="5">
        <f t="shared" si="7"/>
        <v>87.053675825160298</v>
      </c>
      <c r="K25" s="5">
        <f t="shared" si="3"/>
        <v>93.639158005441146</v>
      </c>
      <c r="M25">
        <f>LOG10(G25)</f>
        <v>-9</v>
      </c>
    </row>
    <row r="29" spans="1:13" x14ac:dyDescent="0.25">
      <c r="A29" s="7">
        <v>45853</v>
      </c>
      <c r="B29" s="20" t="s">
        <v>35</v>
      </c>
      <c r="D29" t="s">
        <v>77</v>
      </c>
      <c r="G29" s="20" t="s">
        <v>57</v>
      </c>
    </row>
    <row r="30" spans="1:13" x14ac:dyDescent="0.25">
      <c r="H30" t="s">
        <v>62</v>
      </c>
      <c r="I30" t="s">
        <v>63</v>
      </c>
    </row>
    <row r="31" spans="1:13" x14ac:dyDescent="0.25">
      <c r="C31" s="4">
        <v>9</v>
      </c>
      <c r="D31" s="4">
        <v>10</v>
      </c>
      <c r="G31" t="s">
        <v>58</v>
      </c>
      <c r="H31">
        <v>121.14</v>
      </c>
      <c r="I31">
        <v>1.21</v>
      </c>
    </row>
    <row r="32" spans="1:13" x14ac:dyDescent="0.25">
      <c r="B32" t="s">
        <v>36</v>
      </c>
      <c r="C32" s="30" t="s">
        <v>118</v>
      </c>
      <c r="D32" s="30"/>
      <c r="G32" t="s">
        <v>59</v>
      </c>
      <c r="H32">
        <v>58.44</v>
      </c>
      <c r="I32">
        <v>4.38</v>
      </c>
    </row>
    <row r="33" spans="1:11" x14ac:dyDescent="0.25">
      <c r="B33" t="s">
        <v>37</v>
      </c>
      <c r="C33" s="30"/>
      <c r="D33" s="30"/>
      <c r="G33" t="s">
        <v>60</v>
      </c>
      <c r="H33">
        <v>95.21</v>
      </c>
      <c r="I33">
        <v>0.47599999999999998</v>
      </c>
    </row>
    <row r="34" spans="1:11" x14ac:dyDescent="0.25">
      <c r="B34" t="s">
        <v>38</v>
      </c>
      <c r="C34" s="30"/>
      <c r="D34" s="30"/>
      <c r="G34" t="s">
        <v>61</v>
      </c>
      <c r="H34" s="9" t="s">
        <v>66</v>
      </c>
      <c r="I34" t="s">
        <v>65</v>
      </c>
    </row>
    <row r="35" spans="1:11" x14ac:dyDescent="0.25">
      <c r="B35" t="s">
        <v>39</v>
      </c>
      <c r="C35" s="30"/>
      <c r="D35" s="30"/>
      <c r="G35" t="s">
        <v>76</v>
      </c>
      <c r="H35">
        <v>154.30000000000001</v>
      </c>
      <c r="I35">
        <v>1.4999999999999999E-2</v>
      </c>
      <c r="J35" t="s">
        <v>64</v>
      </c>
    </row>
    <row r="36" spans="1:11" x14ac:dyDescent="0.25">
      <c r="B36" t="s">
        <v>40</v>
      </c>
      <c r="C36" s="30"/>
      <c r="D36" s="30"/>
    </row>
    <row r="37" spans="1:11" x14ac:dyDescent="0.25">
      <c r="B37" t="s">
        <v>41</v>
      </c>
      <c r="C37" s="30"/>
      <c r="D37" s="30"/>
      <c r="H37" t="s">
        <v>67</v>
      </c>
      <c r="I37" t="s">
        <v>68</v>
      </c>
      <c r="J37" t="s">
        <v>69</v>
      </c>
    </row>
    <row r="38" spans="1:11" x14ac:dyDescent="0.25">
      <c r="H38" s="9"/>
      <c r="I38" s="8"/>
      <c r="J38" s="8"/>
      <c r="K38" s="8"/>
    </row>
    <row r="39" spans="1:11" x14ac:dyDescent="0.25">
      <c r="H39" s="9"/>
    </row>
    <row r="40" spans="1:11" x14ac:dyDescent="0.25">
      <c r="A40" s="7">
        <v>45854</v>
      </c>
      <c r="B40" s="20" t="s">
        <v>35</v>
      </c>
      <c r="G40" s="20" t="s">
        <v>57</v>
      </c>
    </row>
    <row r="42" spans="1:11" x14ac:dyDescent="0.25">
      <c r="B42" s="8" t="s">
        <v>42</v>
      </c>
      <c r="H42" t="s">
        <v>67</v>
      </c>
      <c r="I42" t="s">
        <v>68</v>
      </c>
      <c r="J42" t="s">
        <v>69</v>
      </c>
    </row>
    <row r="43" spans="1:11" x14ac:dyDescent="0.25">
      <c r="B43" s="8" t="s">
        <v>43</v>
      </c>
      <c r="H43" s="9" t="s">
        <v>72</v>
      </c>
      <c r="I43" s="8" t="s">
        <v>70</v>
      </c>
      <c r="J43" s="8" t="s">
        <v>71</v>
      </c>
      <c r="K43" s="8" t="s">
        <v>73</v>
      </c>
    </row>
    <row r="44" spans="1:11" x14ac:dyDescent="0.25">
      <c r="B44" s="8" t="s">
        <v>44</v>
      </c>
      <c r="H44" s="9" t="s">
        <v>74</v>
      </c>
      <c r="I44" t="s">
        <v>75</v>
      </c>
    </row>
    <row r="46" spans="1:11" x14ac:dyDescent="0.25">
      <c r="H46" s="20"/>
    </row>
    <row r="47" spans="1:11" x14ac:dyDescent="0.25">
      <c r="B47" s="20" t="s">
        <v>78</v>
      </c>
      <c r="E47" t="s">
        <v>100</v>
      </c>
    </row>
    <row r="48" spans="1:11" x14ac:dyDescent="0.25">
      <c r="B48" s="8"/>
    </row>
    <row r="49" spans="2:18" x14ac:dyDescent="0.25">
      <c r="B49" t="s">
        <v>79</v>
      </c>
      <c r="C49" s="31">
        <v>0.01</v>
      </c>
      <c r="D49" s="28" t="s">
        <v>94</v>
      </c>
      <c r="E49" t="s">
        <v>95</v>
      </c>
      <c r="G49" s="2">
        <f>1*0.01/100</f>
        <v>1E-4</v>
      </c>
      <c r="H49" t="s">
        <v>56</v>
      </c>
      <c r="I49" t="s">
        <v>96</v>
      </c>
    </row>
    <row r="50" spans="2:18" x14ac:dyDescent="0.25">
      <c r="B50" t="s">
        <v>80</v>
      </c>
      <c r="C50" s="28"/>
      <c r="D50" s="28"/>
      <c r="E50" t="s">
        <v>97</v>
      </c>
      <c r="G50" s="2">
        <f>10*0.0001/100</f>
        <v>1.0000000000000001E-5</v>
      </c>
      <c r="H50" t="s">
        <v>56</v>
      </c>
      <c r="I50" t="s">
        <v>98</v>
      </c>
    </row>
    <row r="51" spans="2:18" x14ac:dyDescent="0.25">
      <c r="E51" t="s">
        <v>99</v>
      </c>
    </row>
    <row r="53" spans="2:18" x14ac:dyDescent="0.25">
      <c r="B53" s="20" t="s">
        <v>45</v>
      </c>
    </row>
    <row r="55" spans="2:18" x14ac:dyDescent="0.25">
      <c r="B55" t="s">
        <v>46</v>
      </c>
      <c r="C55" t="s">
        <v>47</v>
      </c>
      <c r="I55" t="s">
        <v>48</v>
      </c>
      <c r="J55">
        <v>434</v>
      </c>
      <c r="K55" t="s">
        <v>49</v>
      </c>
      <c r="L55" s="17">
        <v>0.4368055555555555</v>
      </c>
      <c r="M55" t="s">
        <v>50</v>
      </c>
    </row>
    <row r="56" spans="2:18" x14ac:dyDescent="0.25">
      <c r="J56">
        <v>392</v>
      </c>
      <c r="K56" t="s">
        <v>49</v>
      </c>
      <c r="L56" s="17">
        <v>0.44791666666666669</v>
      </c>
    </row>
    <row r="57" spans="2:18" x14ac:dyDescent="0.25">
      <c r="B57" t="s">
        <v>51</v>
      </c>
      <c r="D57" t="s">
        <v>111</v>
      </c>
      <c r="J57">
        <v>392</v>
      </c>
      <c r="K57" t="s">
        <v>52</v>
      </c>
      <c r="L57" s="17">
        <v>0.44791666666666669</v>
      </c>
    </row>
    <row r="58" spans="2:18" x14ac:dyDescent="0.25">
      <c r="D58" t="s">
        <v>53</v>
      </c>
      <c r="E58">
        <v>3.8860000000000001</v>
      </c>
      <c r="F58" t="s">
        <v>54</v>
      </c>
    </row>
    <row r="59" spans="2:18" x14ac:dyDescent="0.25">
      <c r="D59" t="s">
        <v>53</v>
      </c>
      <c r="E59" s="18">
        <f>+E58/3</f>
        <v>1.2953333333333334</v>
      </c>
      <c r="F59" t="s">
        <v>55</v>
      </c>
    </row>
    <row r="60" spans="2:18" x14ac:dyDescent="0.25">
      <c r="D60" t="s">
        <v>53</v>
      </c>
      <c r="E60" s="2">
        <f>+E59*0.000001/J57</f>
        <v>3.304421768707483E-9</v>
      </c>
      <c r="F60" t="s">
        <v>56</v>
      </c>
      <c r="G60" s="8" t="s">
        <v>102</v>
      </c>
      <c r="H60" s="8" t="s">
        <v>112</v>
      </c>
    </row>
    <row r="63" spans="2:18" x14ac:dyDescent="0.25">
      <c r="C63" s="10" t="s">
        <v>81</v>
      </c>
      <c r="D63" s="10" t="s">
        <v>93</v>
      </c>
      <c r="E63" s="10"/>
      <c r="F63" s="10" t="s">
        <v>82</v>
      </c>
      <c r="G63" s="10"/>
      <c r="H63" s="10"/>
      <c r="I63" s="10"/>
      <c r="J63" s="11">
        <v>193145</v>
      </c>
      <c r="K63" s="10" t="s">
        <v>83</v>
      </c>
      <c r="L63" s="10" t="s">
        <v>84</v>
      </c>
      <c r="M63" s="10"/>
      <c r="N63" s="12">
        <f>AVERAGE(J63:J65)</f>
        <v>198975.33333333334</v>
      </c>
      <c r="O63" s="10" t="s">
        <v>85</v>
      </c>
      <c r="P63" s="12">
        <f>STDEV(J63:J67)</f>
        <v>5499.5281918845849</v>
      </c>
      <c r="Q63" s="13">
        <f>+P63*100/N63</f>
        <v>2.7639246029916196</v>
      </c>
      <c r="R63" s="10" t="s">
        <v>86</v>
      </c>
    </row>
    <row r="64" spans="2:18" x14ac:dyDescent="0.25">
      <c r="C64" s="14" t="s">
        <v>53</v>
      </c>
      <c r="D64" s="15">
        <f>+E60/1000*0.01</f>
        <v>3.3044217687074834E-14</v>
      </c>
      <c r="E64" s="10" t="s">
        <v>87</v>
      </c>
      <c r="F64" s="10"/>
      <c r="G64" s="10"/>
      <c r="H64" s="10"/>
      <c r="I64" s="10"/>
      <c r="J64" s="13">
        <v>199711</v>
      </c>
      <c r="K64" s="10"/>
      <c r="L64" s="10"/>
      <c r="M64" s="10"/>
      <c r="N64" s="13">
        <f>+N63</f>
        <v>198975.33333333334</v>
      </c>
      <c r="O64" s="10" t="s">
        <v>83</v>
      </c>
      <c r="P64" s="10"/>
      <c r="Q64" s="10"/>
      <c r="R64" s="10"/>
    </row>
    <row r="65" spans="2:18" x14ac:dyDescent="0.25">
      <c r="C65" s="14" t="s">
        <v>88</v>
      </c>
      <c r="D65" s="10" t="s">
        <v>89</v>
      </c>
      <c r="E65" s="10"/>
      <c r="F65" s="10"/>
      <c r="G65" s="10"/>
      <c r="H65" s="10"/>
      <c r="I65" s="10"/>
      <c r="J65" s="13">
        <v>204070</v>
      </c>
      <c r="K65" s="10"/>
      <c r="L65" s="10"/>
      <c r="M65" s="10"/>
      <c r="N65" s="16">
        <f>+E59/100</f>
        <v>1.2953333333333334E-2</v>
      </c>
      <c r="O65" s="10" t="s">
        <v>90</v>
      </c>
      <c r="P65" s="10"/>
      <c r="Q65" s="10"/>
      <c r="R65" s="10"/>
    </row>
    <row r="66" spans="2:18" x14ac:dyDescent="0.25">
      <c r="C66" s="10"/>
      <c r="D66" s="10"/>
      <c r="E66" s="10"/>
      <c r="F66" s="10"/>
      <c r="G66" s="10"/>
      <c r="H66" s="10"/>
      <c r="I66" s="10"/>
      <c r="J66" s="13"/>
      <c r="K66" s="10"/>
      <c r="L66" s="10"/>
      <c r="M66" s="10"/>
      <c r="N66" s="14" t="s">
        <v>53</v>
      </c>
      <c r="O66" s="13">
        <f>+N64/N65</f>
        <v>15360936.695831189</v>
      </c>
      <c r="P66" s="10" t="s">
        <v>91</v>
      </c>
      <c r="Q66" s="10"/>
      <c r="R66" s="10"/>
    </row>
    <row r="67" spans="2:18" x14ac:dyDescent="0.25">
      <c r="E67" s="10"/>
      <c r="F67" s="10"/>
      <c r="G67" s="10"/>
      <c r="I67" s="10"/>
      <c r="J67" s="13"/>
      <c r="K67" s="10"/>
      <c r="L67" s="10"/>
      <c r="M67" s="10"/>
      <c r="N67" s="14" t="s">
        <v>53</v>
      </c>
      <c r="O67" s="15">
        <f>+D64/N64</f>
        <v>1.6607193029156797E-19</v>
      </c>
      <c r="P67" s="10" t="s">
        <v>92</v>
      </c>
      <c r="Q67" s="10"/>
      <c r="R67" s="10"/>
    </row>
    <row r="68" spans="2:18" x14ac:dyDescent="0.25">
      <c r="B68" s="20" t="s">
        <v>101</v>
      </c>
      <c r="C68" s="10"/>
      <c r="D68" s="10"/>
    </row>
    <row r="69" spans="2:18" ht="30" x14ac:dyDescent="0.25">
      <c r="C69" s="23" t="s">
        <v>103</v>
      </c>
      <c r="D69" s="24" t="s">
        <v>104</v>
      </c>
      <c r="L69" s="25" t="s">
        <v>115</v>
      </c>
      <c r="M69" s="25" t="s">
        <v>116</v>
      </c>
      <c r="N69" s="25" t="s">
        <v>117</v>
      </c>
    </row>
    <row r="70" spans="2:18" x14ac:dyDescent="0.25">
      <c r="B70" t="s">
        <v>36</v>
      </c>
      <c r="C70" s="26">
        <v>180</v>
      </c>
      <c r="D70" t="s">
        <v>110</v>
      </c>
      <c r="G70" t="s">
        <v>113</v>
      </c>
      <c r="L70">
        <f>AVERAGE(C5:C8)</f>
        <v>34621862</v>
      </c>
      <c r="M70">
        <f>0.0000000000000134/L70</f>
        <v>3.8703868671188163E-22</v>
      </c>
      <c r="N70" s="28">
        <f>AVERAGE(M70,M71)</f>
        <v>3.0473313812631768E-22</v>
      </c>
    </row>
    <row r="71" spans="2:18" x14ac:dyDescent="0.25">
      <c r="B71" t="s">
        <v>37</v>
      </c>
      <c r="C71" s="26">
        <v>180</v>
      </c>
      <c r="D71" t="s">
        <v>105</v>
      </c>
      <c r="G71" t="s">
        <v>114</v>
      </c>
      <c r="L71">
        <f>AVERAGE(C9:C10)</f>
        <v>14836289</v>
      </c>
      <c r="M71">
        <f>0.0000000000000033/L71</f>
        <v>2.2242758954075373E-22</v>
      </c>
      <c r="N71" s="28"/>
    </row>
    <row r="72" spans="2:18" x14ac:dyDescent="0.25">
      <c r="B72" t="s">
        <v>38</v>
      </c>
      <c r="C72" s="26">
        <v>180</v>
      </c>
      <c r="D72" t="s">
        <v>106</v>
      </c>
    </row>
    <row r="73" spans="2:18" x14ac:dyDescent="0.25">
      <c r="B73" t="s">
        <v>39</v>
      </c>
      <c r="C73" s="26">
        <v>180</v>
      </c>
      <c r="D73" t="s">
        <v>107</v>
      </c>
      <c r="G73" t="s">
        <v>123</v>
      </c>
    </row>
    <row r="74" spans="2:18" x14ac:dyDescent="0.25">
      <c r="B74" t="s">
        <v>40</v>
      </c>
      <c r="C74" s="26">
        <v>180</v>
      </c>
      <c r="D74" t="s">
        <v>108</v>
      </c>
      <c r="G74" t="s">
        <v>124</v>
      </c>
    </row>
    <row r="75" spans="2:18" x14ac:dyDescent="0.25">
      <c r="B75" t="s">
        <v>41</v>
      </c>
      <c r="C75" s="26">
        <v>180</v>
      </c>
      <c r="D75" t="s">
        <v>109</v>
      </c>
    </row>
    <row r="77" spans="2:18" x14ac:dyDescent="0.25">
      <c r="B77" t="s">
        <v>119</v>
      </c>
    </row>
    <row r="78" spans="2:18" x14ac:dyDescent="0.25">
      <c r="B78" t="s">
        <v>120</v>
      </c>
    </row>
    <row r="79" spans="2:18" x14ac:dyDescent="0.25">
      <c r="B79" t="s">
        <v>121</v>
      </c>
    </row>
    <row r="80" spans="2:18" x14ac:dyDescent="0.25">
      <c r="B80" t="s">
        <v>122</v>
      </c>
    </row>
  </sheetData>
  <mergeCells count="6">
    <mergeCell ref="N70:N71"/>
    <mergeCell ref="H10:I10"/>
    <mergeCell ref="H19:I19"/>
    <mergeCell ref="C32:D37"/>
    <mergeCell ref="C49:C50"/>
    <mergeCell ref="D49:D50"/>
  </mergeCells>
  <pageMargins left="0.78740157499999996" right="0.78740157499999996" top="0.984251969" bottom="0.984251969" header="0.4921259845" footer="0.4921259845"/>
  <pageSetup paperSize="9" scale="51" orientation="landscape" verticalDpi="0" r:id="rId1"/>
  <rowBreaks count="2" manualBreakCount="2">
    <brk id="27" max="16383" man="1"/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Region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2025-07-23T10:14:59Z</cp:lastPrinted>
  <dcterms:created xsi:type="dcterms:W3CDTF">2025-07-18T11:54:47Z</dcterms:created>
  <dcterms:modified xsi:type="dcterms:W3CDTF">2025-07-23T11:24:29Z</dcterms:modified>
</cp:coreProperties>
</file>