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HisSorb Plate Experimente\20250626_his-plate 18FAG120\"/>
    </mc:Choice>
  </mc:AlternateContent>
  <bookViews>
    <workbookView xWindow="0" yWindow="0" windowWidth="24960" windowHeight="92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4" i="1" l="1"/>
  <c r="P35" i="1"/>
  <c r="P36" i="1"/>
  <c r="P37" i="1"/>
  <c r="P33" i="1"/>
  <c r="D34" i="1"/>
  <c r="L34" i="1" s="1"/>
  <c r="D37" i="1"/>
  <c r="G31" i="1"/>
  <c r="M21" i="1"/>
  <c r="M22" i="1"/>
  <c r="M23" i="1"/>
  <c r="M24" i="1"/>
  <c r="M25" i="1"/>
  <c r="M26" i="1"/>
  <c r="L21" i="1"/>
  <c r="L22" i="1"/>
  <c r="L23" i="1"/>
  <c r="L24" i="1"/>
  <c r="L25" i="1"/>
  <c r="L26" i="1"/>
  <c r="L20" i="1"/>
  <c r="M20" i="1" s="1"/>
  <c r="K21" i="1"/>
  <c r="K22" i="1"/>
  <c r="K23" i="1"/>
  <c r="K24" i="1"/>
  <c r="K25" i="1"/>
  <c r="K26" i="1"/>
  <c r="K20" i="1"/>
  <c r="E34" i="1" s="1"/>
  <c r="L3" i="1"/>
  <c r="K8" i="1"/>
  <c r="K5" i="1"/>
  <c r="J8" i="1"/>
  <c r="J5" i="1"/>
  <c r="I8" i="1"/>
  <c r="I5" i="1"/>
  <c r="G12" i="1"/>
  <c r="G8" i="1"/>
  <c r="G5" i="1"/>
  <c r="M34" i="1" l="1"/>
  <c r="E31" i="1"/>
  <c r="D36" i="1"/>
  <c r="D33" i="1"/>
  <c r="K34" i="1"/>
  <c r="E35" i="1"/>
  <c r="E32" i="1"/>
  <c r="F31" i="1"/>
  <c r="E36" i="1"/>
  <c r="E33" i="1"/>
  <c r="I31" i="1"/>
  <c r="D35" i="1"/>
  <c r="D32" i="1"/>
  <c r="H31" i="1"/>
  <c r="E37" i="1"/>
  <c r="L37" i="1" s="1"/>
  <c r="K36" i="1" l="1"/>
  <c r="L36" i="1"/>
  <c r="M36" i="1" s="1"/>
  <c r="L31" i="1"/>
  <c r="K31" i="1"/>
  <c r="K32" i="1"/>
  <c r="L32" i="1"/>
  <c r="M32" i="1" s="1"/>
  <c r="K37" i="1"/>
  <c r="M37" i="1" s="1"/>
  <c r="K33" i="1"/>
  <c r="M33" i="1" s="1"/>
  <c r="L33" i="1"/>
  <c r="K35" i="1"/>
  <c r="M35" i="1" s="1"/>
  <c r="L35" i="1"/>
  <c r="M31" i="1" l="1"/>
</calcChain>
</file>

<file path=xl/sharedStrings.xml><?xml version="1.0" encoding="utf-8"?>
<sst xmlns="http://schemas.openxmlformats.org/spreadsheetml/2006/main" count="35" uniqueCount="23">
  <si>
    <t>µm2</t>
  </si>
  <si>
    <t>pixel</t>
  </si>
  <si>
    <t>area</t>
  </si>
  <si>
    <r>
      <t>1μm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=10</t>
    </r>
    <r>
      <rPr>
        <vertAlign val="superscript"/>
        <sz val="11"/>
        <color theme="1"/>
        <rFont val="Calibri"/>
        <family val="2"/>
        <scheme val="minor"/>
      </rPr>
      <t>−6</t>
    </r>
    <r>
      <rPr>
        <sz val="11"/>
        <color theme="1"/>
        <rFont val="Calibri"/>
        <family val="2"/>
        <scheme val="minor"/>
      </rP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</si>
  <si>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</si>
  <si>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area well</t>
  </si>
  <si>
    <t>-&gt; reduce area diameter</t>
  </si>
  <si>
    <t>TB</t>
  </si>
  <si>
    <t>BAY, 1 µM</t>
  </si>
  <si>
    <t>AG-120, 10 µM</t>
  </si>
  <si>
    <t>AG-120, 1 µM</t>
  </si>
  <si>
    <t>AG-120, 100 nM</t>
  </si>
  <si>
    <t>AG-120, 10 nM</t>
  </si>
  <si>
    <t>AG-120, 1 nM</t>
  </si>
  <si>
    <t>mean</t>
  </si>
  <si>
    <t>sd</t>
  </si>
  <si>
    <t>cv</t>
  </si>
  <si>
    <t>Name</t>
  </si>
  <si>
    <r>
      <t>Intensity (QL; constant area: 51153 pixel = 32 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</si>
  <si>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specific binding (% of TB-BAY)</t>
  </si>
  <si>
    <t>7313931*</t>
  </si>
  <si>
    <t xml:space="preserve">AG-120 in M </t>
  </si>
  <si>
    <t>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</si>
</sst>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68" fontId="0" fillId="0" borderId="0" xfId="0" applyNumberFormat="1"/>
    <xf numFmtId="1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Ni-HIS-plate Versuch 26.6.2025</a:t>
            </a:r>
          </a:p>
          <a:p>
            <a:pPr>
              <a:defRPr/>
            </a:pPr>
            <a:r>
              <a:rPr lang="de-DE"/>
              <a:t>IDH1R132H mit [18F]AG-120 vs. BAY resp. BAG-120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Tabelle1!$K$19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Tabelle1!$C$20:$C$26</c:f>
              <c:strCache>
                <c:ptCount val="7"/>
                <c:pt idx="0">
                  <c:v>TB</c:v>
                </c:pt>
                <c:pt idx="1">
                  <c:v>BAY, 1 µM</c:v>
                </c:pt>
                <c:pt idx="2">
                  <c:v>AG-120, 10 µM</c:v>
                </c:pt>
                <c:pt idx="3">
                  <c:v>AG-120, 1 µM</c:v>
                </c:pt>
                <c:pt idx="4">
                  <c:v>AG-120, 100 nM</c:v>
                </c:pt>
                <c:pt idx="5">
                  <c:v>AG-120, 10 nM</c:v>
                </c:pt>
                <c:pt idx="6">
                  <c:v>AG-120, 1 nM</c:v>
                </c:pt>
              </c:strCache>
            </c:strRef>
          </c:cat>
          <c:val>
            <c:numRef>
              <c:f>Tabelle1!$K$20:$K$26</c:f>
              <c:numCache>
                <c:formatCode>0</c:formatCode>
                <c:ptCount val="7"/>
                <c:pt idx="0">
                  <c:v>3647061.3333333335</c:v>
                </c:pt>
                <c:pt idx="1">
                  <c:v>1912208.5</c:v>
                </c:pt>
                <c:pt idx="2">
                  <c:v>1558672.5</c:v>
                </c:pt>
                <c:pt idx="3">
                  <c:v>1612138.5</c:v>
                </c:pt>
                <c:pt idx="4">
                  <c:v>2385302</c:v>
                </c:pt>
                <c:pt idx="5">
                  <c:v>3539193.5</c:v>
                </c:pt>
                <c:pt idx="6">
                  <c:v>3937505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8-4793-AFC7-D242D7389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8563391"/>
        <c:axId val="1588563807"/>
      </c:barChart>
      <c:catAx>
        <c:axId val="15885633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Co-incubation per well</a:t>
                </a:r>
              </a:p>
            </c:rich>
          </c:tx>
          <c:layout>
            <c:manualLayout>
              <c:xMode val="edge"/>
              <c:yMode val="edge"/>
              <c:x val="0.4687163167104112"/>
              <c:y val="0.907422500022548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88563807"/>
        <c:crosses val="autoZero"/>
        <c:auto val="1"/>
        <c:lblAlgn val="ctr"/>
        <c:lblOffset val="100"/>
        <c:noMultiLvlLbl val="0"/>
      </c:catAx>
      <c:valAx>
        <c:axId val="1588563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Intensity (QL) per well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294973076819005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88563391"/>
        <c:crosses val="autoZero"/>
        <c:crossBetween val="between"/>
        <c:majorUnit val="100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13</xdr:row>
      <xdr:rowOff>19050</xdr:rowOff>
    </xdr:from>
    <xdr:to>
      <xdr:col>20</xdr:col>
      <xdr:colOff>9525</xdr:colOff>
      <xdr:row>27</xdr:row>
      <xdr:rowOff>66675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17</xdr:col>
      <xdr:colOff>0</xdr:colOff>
      <xdr:row>29</xdr:row>
      <xdr:rowOff>0</xdr:rowOff>
    </xdr:from>
    <xdr:to>
      <xdr:col>26</xdr:col>
      <xdr:colOff>332476</xdr:colOff>
      <xdr:row>66</xdr:row>
      <xdr:rowOff>141976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63550" y="5638800"/>
          <a:ext cx="7190476" cy="71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37"/>
  <sheetViews>
    <sheetView tabSelected="1" zoomScale="55" zoomScaleNormal="55" workbookViewId="0">
      <selection activeCell="C29" sqref="C29:L37"/>
    </sheetView>
  </sheetViews>
  <sheetFormatPr baseColWidth="10" defaultRowHeight="15" x14ac:dyDescent="0.25"/>
  <cols>
    <col min="3" max="3" width="14.5703125" bestFit="1" customWidth="1"/>
  </cols>
  <sheetData>
    <row r="3" spans="6:12" x14ac:dyDescent="0.25">
      <c r="F3" t="s">
        <v>2</v>
      </c>
      <c r="G3">
        <v>73608</v>
      </c>
      <c r="H3" t="s">
        <v>1</v>
      </c>
      <c r="I3">
        <v>600337</v>
      </c>
      <c r="J3">
        <v>53256</v>
      </c>
      <c r="K3">
        <v>47676</v>
      </c>
      <c r="L3">
        <f>+L8/L5</f>
        <v>51200</v>
      </c>
    </row>
    <row r="5" spans="6:12" x14ac:dyDescent="0.25">
      <c r="F5" t="s">
        <v>1</v>
      </c>
      <c r="G5">
        <f>25*25</f>
        <v>625</v>
      </c>
      <c r="H5" t="s">
        <v>0</v>
      </c>
      <c r="I5">
        <f>25*25</f>
        <v>625</v>
      </c>
      <c r="J5">
        <f>25*25</f>
        <v>625</v>
      </c>
      <c r="K5">
        <f>25*25</f>
        <v>625</v>
      </c>
      <c r="L5">
        <v>625</v>
      </c>
    </row>
    <row r="8" spans="6:12" x14ac:dyDescent="0.25">
      <c r="F8" t="s">
        <v>2</v>
      </c>
      <c r="G8">
        <f>+G5*G3</f>
        <v>46005000</v>
      </c>
      <c r="H8" t="s">
        <v>0</v>
      </c>
      <c r="I8">
        <f>+I5*I3</f>
        <v>375210625</v>
      </c>
      <c r="J8">
        <f>+J5*J3</f>
        <v>33285000</v>
      </c>
      <c r="K8">
        <f>+K5*K3</f>
        <v>29797500</v>
      </c>
      <c r="L8">
        <v>32000000</v>
      </c>
    </row>
    <row r="10" spans="6:12" ht="17.25" x14ac:dyDescent="0.25">
      <c r="F10" t="s">
        <v>3</v>
      </c>
    </row>
    <row r="12" spans="6:12" ht="17.25" x14ac:dyDescent="0.25">
      <c r="F12" t="s">
        <v>2</v>
      </c>
      <c r="G12">
        <f>+G8*0.000001</f>
        <v>46.004999999999995</v>
      </c>
      <c r="H12" t="s">
        <v>4</v>
      </c>
    </row>
    <row r="14" spans="6:12" ht="17.25" x14ac:dyDescent="0.25">
      <c r="F14" t="s">
        <v>5</v>
      </c>
      <c r="G14">
        <v>32</v>
      </c>
      <c r="H14" t="s">
        <v>4</v>
      </c>
    </row>
    <row r="16" spans="6:12" x14ac:dyDescent="0.25">
      <c r="F16" s="1" t="s">
        <v>6</v>
      </c>
    </row>
    <row r="18" spans="3:16" ht="17.25" x14ac:dyDescent="0.25">
      <c r="C18" t="s">
        <v>17</v>
      </c>
      <c r="D18" t="s">
        <v>18</v>
      </c>
    </row>
    <row r="19" spans="3:16" x14ac:dyDescent="0.25">
      <c r="K19" t="s">
        <v>14</v>
      </c>
      <c r="L19" t="s">
        <v>15</v>
      </c>
      <c r="M19" t="s">
        <v>16</v>
      </c>
    </row>
    <row r="20" spans="3:16" x14ac:dyDescent="0.25">
      <c r="C20" t="s">
        <v>7</v>
      </c>
      <c r="D20" t="s">
        <v>20</v>
      </c>
      <c r="E20">
        <v>4615584</v>
      </c>
      <c r="F20">
        <v>2949451</v>
      </c>
      <c r="G20">
        <v>3376149</v>
      </c>
      <c r="H20">
        <v>3914022</v>
      </c>
      <c r="I20">
        <v>4092328</v>
      </c>
      <c r="K20" s="3">
        <f>AVERAGE(D20:G20)</f>
        <v>3647061.3333333335</v>
      </c>
      <c r="L20" s="3">
        <f>STDEV(D20:I20)</f>
        <v>645400.39365009626</v>
      </c>
      <c r="M20" s="2">
        <f>+L20*100/K20</f>
        <v>17.696450228332591</v>
      </c>
    </row>
    <row r="21" spans="3:16" x14ac:dyDescent="0.25">
      <c r="C21" t="s">
        <v>8</v>
      </c>
      <c r="D21">
        <v>1867952</v>
      </c>
      <c r="E21">
        <v>1956465</v>
      </c>
      <c r="K21" s="3">
        <f>AVERAGE(D21:G21)</f>
        <v>1912208.5</v>
      </c>
      <c r="L21" s="3">
        <f t="shared" ref="L21:L26" si="0">STDEV(D21:I21)</f>
        <v>62588.142523164883</v>
      </c>
      <c r="M21" s="2">
        <f t="shared" ref="M21:M26" si="1">+L21*100/K21</f>
        <v>3.2730814931094008</v>
      </c>
    </row>
    <row r="22" spans="3:16" x14ac:dyDescent="0.25">
      <c r="C22" t="s">
        <v>9</v>
      </c>
      <c r="D22">
        <v>1575794</v>
      </c>
      <c r="E22">
        <v>1541551</v>
      </c>
      <c r="K22" s="3">
        <f>AVERAGE(D22:G22)</f>
        <v>1558672.5</v>
      </c>
      <c r="L22" s="3">
        <f t="shared" si="0"/>
        <v>24213.457508170948</v>
      </c>
      <c r="M22" s="2">
        <f t="shared" si="1"/>
        <v>1.5534666524347449</v>
      </c>
    </row>
    <row r="23" spans="3:16" x14ac:dyDescent="0.25">
      <c r="C23" t="s">
        <v>10</v>
      </c>
      <c r="D23">
        <v>1631549</v>
      </c>
      <c r="E23">
        <v>1592728</v>
      </c>
      <c r="K23" s="3">
        <f>AVERAGE(D23:G23)</f>
        <v>1612138.5</v>
      </c>
      <c r="L23" s="3">
        <f t="shared" si="0"/>
        <v>27450.59235244296</v>
      </c>
      <c r="M23" s="2">
        <f t="shared" si="1"/>
        <v>1.702744047886888</v>
      </c>
    </row>
    <row r="24" spans="3:16" x14ac:dyDescent="0.25">
      <c r="C24" t="s">
        <v>11</v>
      </c>
      <c r="D24">
        <v>2448576</v>
      </c>
      <c r="E24">
        <v>2322028</v>
      </c>
      <c r="K24" s="3">
        <f>AVERAGE(D24:G24)</f>
        <v>2385302</v>
      </c>
      <c r="L24" s="3">
        <f t="shared" si="0"/>
        <v>89482.948945595213</v>
      </c>
      <c r="M24" s="2">
        <f t="shared" si="1"/>
        <v>3.7514305922518494</v>
      </c>
    </row>
    <row r="25" spans="3:16" x14ac:dyDescent="0.25">
      <c r="C25" t="s">
        <v>12</v>
      </c>
      <c r="D25">
        <v>3720917</v>
      </c>
      <c r="E25">
        <v>3357470</v>
      </c>
      <c r="K25" s="3">
        <f>AVERAGE(D25:G25)</f>
        <v>3539193.5</v>
      </c>
      <c r="L25" s="3">
        <f t="shared" si="0"/>
        <v>256995.83830190715</v>
      </c>
      <c r="M25" s="2">
        <f t="shared" si="1"/>
        <v>7.2614237764029328</v>
      </c>
    </row>
    <row r="26" spans="3:16" x14ac:dyDescent="0.25">
      <c r="C26" t="s">
        <v>13</v>
      </c>
      <c r="D26">
        <v>4300640</v>
      </c>
      <c r="E26">
        <v>3574370</v>
      </c>
      <c r="K26" s="3">
        <f>AVERAGE(D26:G26)</f>
        <v>3937505</v>
      </c>
      <c r="L26" s="3">
        <f t="shared" si="0"/>
        <v>513550.44197235384</v>
      </c>
      <c r="M26" s="2">
        <f t="shared" si="1"/>
        <v>13.042534345286008</v>
      </c>
    </row>
    <row r="27" spans="3:16" x14ac:dyDescent="0.25">
      <c r="K27" s="2"/>
    </row>
    <row r="29" spans="3:16" x14ac:dyDescent="0.25">
      <c r="C29" t="s">
        <v>19</v>
      </c>
    </row>
    <row r="30" spans="3:16" x14ac:dyDescent="0.25">
      <c r="O30" t="s">
        <v>21</v>
      </c>
      <c r="P30" t="s">
        <v>22</v>
      </c>
    </row>
    <row r="31" spans="3:16" x14ac:dyDescent="0.25">
      <c r="C31" t="s">
        <v>7</v>
      </c>
      <c r="D31" s="3"/>
      <c r="E31" s="3">
        <f t="shared" ref="E31:I31" si="2">+(E20-$K$21)*100/($K$20-$K$21)</f>
        <v>155.82736748948059</v>
      </c>
      <c r="F31" s="3">
        <f t="shared" si="2"/>
        <v>59.788500792142116</v>
      </c>
      <c r="G31" s="3">
        <f t="shared" si="2"/>
        <v>84.384131718377262</v>
      </c>
      <c r="H31" s="3">
        <f t="shared" si="2"/>
        <v>115.38808719317882</v>
      </c>
      <c r="I31" s="3">
        <f t="shared" si="2"/>
        <v>125.66596186785102</v>
      </c>
      <c r="K31" s="3">
        <f>AVERAGE(D31:G31)</f>
        <v>100</v>
      </c>
      <c r="L31" s="3">
        <f>STDEV(D31:I31)</f>
        <v>37.202025511871696</v>
      </c>
      <c r="M31" s="2">
        <f>+L31*100/K31</f>
        <v>37.202025511871696</v>
      </c>
    </row>
    <row r="32" spans="3:16" x14ac:dyDescent="0.25">
      <c r="C32" t="s">
        <v>8</v>
      </c>
      <c r="D32" s="3">
        <f t="shared" ref="D32:I32" si="3">+(D21-$K$21)*100/($K$20-$K$21)</f>
        <v>-2.5510233000551343</v>
      </c>
      <c r="E32" s="3">
        <f t="shared" si="3"/>
        <v>2.5510233000551343</v>
      </c>
      <c r="F32" s="3"/>
      <c r="G32" s="3"/>
      <c r="H32" s="3"/>
      <c r="I32" s="3"/>
      <c r="K32" s="3">
        <f t="shared" ref="K32:K37" si="4">AVERAGE(D32:G32)</f>
        <v>0</v>
      </c>
      <c r="L32" s="3">
        <f t="shared" ref="L32:L37" si="5">STDEV(D32:I32)</f>
        <v>3.6076917488677407</v>
      </c>
      <c r="M32" s="2" t="e">
        <f t="shared" ref="M32:M37" si="6">+L32*100/K32</f>
        <v>#DIV/0!</v>
      </c>
    </row>
    <row r="33" spans="3:16" x14ac:dyDescent="0.25">
      <c r="C33" t="s">
        <v>9</v>
      </c>
      <c r="D33" s="3">
        <f t="shared" ref="D33:I33" si="7">+(D22-$K$21)*100/($K$20-$K$21)</f>
        <v>-19.39152956009621</v>
      </c>
      <c r="E33" s="3">
        <f t="shared" si="7"/>
        <v>-21.365356927009273</v>
      </c>
      <c r="F33" s="3"/>
      <c r="G33" s="3"/>
      <c r="H33" s="3"/>
      <c r="I33" s="3"/>
      <c r="K33" s="3">
        <f t="shared" si="4"/>
        <v>-20.378443243552741</v>
      </c>
      <c r="L33" s="3">
        <f t="shared" si="5"/>
        <v>1.3957067160358148</v>
      </c>
      <c r="M33" s="2">
        <f t="shared" si="6"/>
        <v>-6.8489368856837647</v>
      </c>
      <c r="O33" s="4">
        <v>1.0000000000000001E-5</v>
      </c>
      <c r="P33">
        <f>LOG10(O33)</f>
        <v>-5</v>
      </c>
    </row>
    <row r="34" spans="3:16" x14ac:dyDescent="0.25">
      <c r="C34" t="s">
        <v>10</v>
      </c>
      <c r="D34" s="3">
        <f t="shared" ref="D34:I34" si="8">+(D23-$K$21)*100/($K$20-$K$21)</f>
        <v>-16.177712288179677</v>
      </c>
      <c r="E34" s="3">
        <f t="shared" si="8"/>
        <v>-18.415423709811311</v>
      </c>
      <c r="F34" s="3"/>
      <c r="G34" s="3"/>
      <c r="H34" s="3"/>
      <c r="I34" s="3"/>
      <c r="K34" s="3">
        <f t="shared" si="4"/>
        <v>-17.296567998995492</v>
      </c>
      <c r="L34" s="3">
        <f t="shared" si="5"/>
        <v>1.5823009205743177</v>
      </c>
      <c r="M34" s="2">
        <f t="shared" si="6"/>
        <v>-9.1480629028036695</v>
      </c>
      <c r="O34" s="4">
        <v>9.9999999999999995E-7</v>
      </c>
      <c r="P34">
        <f t="shared" ref="P34:P37" si="9">LOG10(O34)</f>
        <v>-6</v>
      </c>
    </row>
    <row r="35" spans="3:16" x14ac:dyDescent="0.25">
      <c r="C35" t="s">
        <v>11</v>
      </c>
      <c r="D35" s="3">
        <f t="shared" ref="D35:I35" si="10">+(D24-$K$21)*100/($K$20-$K$21)</f>
        <v>30.917175779655466</v>
      </c>
      <c r="E35" s="3">
        <f t="shared" si="10"/>
        <v>23.622724194569049</v>
      </c>
      <c r="F35" s="3"/>
      <c r="G35" s="3"/>
      <c r="H35" s="3"/>
      <c r="I35" s="3"/>
      <c r="K35" s="3">
        <f t="shared" si="4"/>
        <v>27.269949987112255</v>
      </c>
      <c r="L35" s="3">
        <f t="shared" si="5"/>
        <v>5.1579561808515866</v>
      </c>
      <c r="M35" s="2">
        <f t="shared" si="6"/>
        <v>18.91443212506525</v>
      </c>
      <c r="O35" s="4">
        <v>9.9999999999999995E-8</v>
      </c>
      <c r="P35">
        <f t="shared" si="9"/>
        <v>-7</v>
      </c>
    </row>
    <row r="36" spans="3:16" x14ac:dyDescent="0.25">
      <c r="C36" t="s">
        <v>12</v>
      </c>
      <c r="D36" s="3">
        <f t="shared" ref="D36:I36" si="11">+(D25-$K$21)*100/($K$20-$K$21)</f>
        <v>104.25717186193602</v>
      </c>
      <c r="E36" s="3">
        <f t="shared" si="11"/>
        <v>83.30744096737503</v>
      </c>
      <c r="F36" s="3"/>
      <c r="G36" s="3"/>
      <c r="H36" s="3"/>
      <c r="I36" s="3"/>
      <c r="K36" s="3">
        <f t="shared" si="4"/>
        <v>93.782306414655523</v>
      </c>
      <c r="L36" s="3">
        <f t="shared" si="5"/>
        <v>14.813696779577365</v>
      </c>
      <c r="M36" s="2">
        <f t="shared" si="6"/>
        <v>15.795833292987133</v>
      </c>
      <c r="O36" s="4">
        <v>1E-8</v>
      </c>
      <c r="P36">
        <f t="shared" si="9"/>
        <v>-8</v>
      </c>
    </row>
    <row r="37" spans="3:16" x14ac:dyDescent="0.25">
      <c r="C37" t="s">
        <v>13</v>
      </c>
      <c r="D37" s="3">
        <f t="shared" ref="D37:I37" si="12">+(D26-$K$21)*100/($K$20-$K$21)</f>
        <v>137.67343570064588</v>
      </c>
      <c r="E37" s="3">
        <f t="shared" si="12"/>
        <v>95.809942380319086</v>
      </c>
      <c r="F37" s="3"/>
      <c r="G37" s="3"/>
      <c r="H37" s="3"/>
      <c r="I37" s="3"/>
      <c r="K37" s="3">
        <f t="shared" si="4"/>
        <v>116.74168904048248</v>
      </c>
      <c r="L37" s="3">
        <f t="shared" si="5"/>
        <v>29.601960010960802</v>
      </c>
      <c r="M37" s="2">
        <f t="shared" si="6"/>
        <v>25.356802916133702</v>
      </c>
      <c r="O37" s="4">
        <v>1.0000000000000001E-9</v>
      </c>
      <c r="P37">
        <f t="shared" si="9"/>
        <v>-9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dcterms:created xsi:type="dcterms:W3CDTF">2025-06-30T09:25:58Z</dcterms:created>
  <dcterms:modified xsi:type="dcterms:W3CDTF">2025-07-01T12:21:49Z</dcterms:modified>
</cp:coreProperties>
</file>