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574C1FA4-E628-4FB8-9454-BC03F4332D2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nly pyrite" sheetId="1" r:id="rId1"/>
    <sheet name="Pyrite_rate" sheetId="5" r:id="rId2"/>
    <sheet name="Acetate" sheetId="2" r:id="rId3"/>
    <sheet name="Acetate_rate" sheetId="6" r:id="rId4"/>
    <sheet name="succinate" sheetId="3" r:id="rId5"/>
    <sheet name="succinate_rate" sheetId="7" r:id="rId6"/>
    <sheet name="DFOB" sheetId="4" r:id="rId7"/>
    <sheet name="DFOB_rate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8" l="1"/>
  <c r="M9" i="8"/>
  <c r="D9" i="8"/>
  <c r="G9" i="8"/>
  <c r="C9" i="8"/>
  <c r="C11" i="8"/>
  <c r="C10" i="8"/>
  <c r="C9" i="7"/>
  <c r="C9" i="5"/>
  <c r="E19" i="6"/>
  <c r="E20" i="6" s="1"/>
  <c r="C19" i="6"/>
  <c r="C20" i="6"/>
  <c r="D19" i="8"/>
  <c r="C9" i="6"/>
  <c r="N19" i="8" l="1"/>
  <c r="M19" i="8"/>
  <c r="Q19" i="8"/>
  <c r="Q20" i="8"/>
  <c r="R19" i="8"/>
  <c r="J19" i="7"/>
  <c r="I19" i="7"/>
  <c r="I20" i="7" s="1"/>
  <c r="J20" i="7"/>
  <c r="M20" i="8"/>
  <c r="N20" i="8"/>
  <c r="J19" i="6"/>
  <c r="J20" i="6" s="1"/>
  <c r="I19" i="6"/>
  <c r="I20" i="6"/>
  <c r="J20" i="5"/>
  <c r="J21" i="5" s="1"/>
  <c r="I20" i="5"/>
  <c r="I21" i="5"/>
  <c r="J9" i="5"/>
  <c r="G10" i="6"/>
  <c r="H10" i="6"/>
  <c r="I10" i="6"/>
  <c r="J10" i="6"/>
  <c r="G11" i="6"/>
  <c r="H11" i="6"/>
  <c r="I11" i="6"/>
  <c r="J11" i="6"/>
  <c r="G12" i="6"/>
  <c r="H12" i="6"/>
  <c r="I12" i="6"/>
  <c r="J12" i="6"/>
  <c r="J9" i="6"/>
  <c r="H9" i="6"/>
  <c r="I9" i="6"/>
  <c r="J13" i="7"/>
  <c r="G10" i="7"/>
  <c r="H10" i="7"/>
  <c r="I10" i="7"/>
  <c r="J10" i="7"/>
  <c r="G11" i="7"/>
  <c r="H11" i="7"/>
  <c r="I11" i="7"/>
  <c r="J11" i="7"/>
  <c r="G12" i="7"/>
  <c r="H12" i="7"/>
  <c r="I12" i="7"/>
  <c r="J12" i="7"/>
  <c r="G13" i="7"/>
  <c r="H13" i="7"/>
  <c r="I13" i="7"/>
  <c r="H9" i="7"/>
  <c r="I9" i="7"/>
  <c r="J9" i="7"/>
  <c r="M10" i="8"/>
  <c r="N10" i="8"/>
  <c r="M11" i="8"/>
  <c r="N11" i="8"/>
  <c r="M12" i="8"/>
  <c r="N12" i="8"/>
  <c r="M13" i="8"/>
  <c r="N13" i="8"/>
  <c r="N9" i="8"/>
  <c r="H9" i="8"/>
  <c r="A19" i="8"/>
  <c r="A20" i="8"/>
  <c r="A21" i="8"/>
  <c r="A22" i="8"/>
  <c r="A18" i="8"/>
  <c r="A19" i="7"/>
  <c r="A20" i="7"/>
  <c r="A21" i="7"/>
  <c r="A22" i="7"/>
  <c r="A18" i="7"/>
  <c r="A18" i="6"/>
  <c r="A19" i="6"/>
  <c r="A20" i="6"/>
  <c r="A21" i="6"/>
  <c r="A18" i="5"/>
  <c r="H20" i="5"/>
  <c r="H21" i="5" s="1"/>
  <c r="G20" i="5"/>
  <c r="G21" i="5" s="1"/>
  <c r="H19" i="7"/>
  <c r="H20" i="7" s="1"/>
  <c r="G19" i="7"/>
  <c r="G20" i="7" s="1"/>
  <c r="H20" i="6"/>
  <c r="G20" i="6"/>
  <c r="H19" i="6"/>
  <c r="G19" i="6"/>
  <c r="R20" i="8"/>
  <c r="D20" i="8"/>
  <c r="C20" i="8"/>
  <c r="E20" i="7"/>
  <c r="F19" i="7"/>
  <c r="F20" i="7" s="1"/>
  <c r="E19" i="7"/>
  <c r="F19" i="6"/>
  <c r="F20" i="6" s="1"/>
  <c r="F20" i="5"/>
  <c r="F21" i="5" s="1"/>
  <c r="C21" i="5"/>
  <c r="E20" i="5"/>
  <c r="E21" i="5" s="1"/>
  <c r="H19" i="8"/>
  <c r="H20" i="8" s="1"/>
  <c r="G19" i="8"/>
  <c r="G20" i="8" s="1"/>
  <c r="D19" i="7"/>
  <c r="D20" i="7" s="1"/>
  <c r="C20" i="7"/>
  <c r="C19" i="7"/>
  <c r="D19" i="6"/>
  <c r="D20" i="6" s="1"/>
  <c r="D20" i="5"/>
  <c r="D21" i="5" s="1"/>
  <c r="C20" i="5"/>
  <c r="A19" i="5" l="1"/>
  <c r="A20" i="5"/>
  <c r="A21" i="5"/>
  <c r="A22" i="5"/>
  <c r="Q9" i="8" l="1"/>
  <c r="R13" i="8"/>
  <c r="Q13" i="8"/>
  <c r="R12" i="8"/>
  <c r="Q12" i="8"/>
  <c r="R11" i="8"/>
  <c r="Q11" i="8"/>
  <c r="R10" i="8"/>
  <c r="Q10" i="8"/>
  <c r="R9" i="8"/>
  <c r="G9" i="7"/>
  <c r="G9" i="6"/>
  <c r="G9" i="5"/>
  <c r="H9" i="5"/>
  <c r="H13" i="8"/>
  <c r="G10" i="8"/>
  <c r="H10" i="8"/>
  <c r="G11" i="8"/>
  <c r="H11" i="8"/>
  <c r="G12" i="8"/>
  <c r="H12" i="8"/>
  <c r="G13" i="8"/>
  <c r="E9" i="7"/>
  <c r="F13" i="7"/>
  <c r="E13" i="7"/>
  <c r="F12" i="7"/>
  <c r="E12" i="7"/>
  <c r="F11" i="7"/>
  <c r="E11" i="7"/>
  <c r="F10" i="7"/>
  <c r="E10" i="7"/>
  <c r="F9" i="7"/>
  <c r="E9" i="6"/>
  <c r="F11" i="6"/>
  <c r="F10" i="6"/>
  <c r="F9" i="6"/>
  <c r="E12" i="6"/>
  <c r="E11" i="6"/>
  <c r="E10" i="6"/>
  <c r="F12" i="6"/>
  <c r="E10" i="5"/>
  <c r="F9" i="5"/>
  <c r="E9" i="5"/>
  <c r="D13" i="8"/>
  <c r="C13" i="8"/>
  <c r="C12" i="8"/>
  <c r="D12" i="8"/>
  <c r="D11" i="8"/>
  <c r="D10" i="8"/>
  <c r="D13" i="7"/>
  <c r="D10" i="7"/>
  <c r="D11" i="7"/>
  <c r="D12" i="7"/>
  <c r="C10" i="7"/>
  <c r="C11" i="7"/>
  <c r="C12" i="7"/>
  <c r="C13" i="7"/>
  <c r="D9" i="7"/>
  <c r="D12" i="6"/>
  <c r="C12" i="6"/>
  <c r="C13" i="5"/>
  <c r="D9" i="5"/>
  <c r="C10" i="5"/>
  <c r="D9" i="6" l="1"/>
  <c r="D11" i="6"/>
  <c r="D10" i="6"/>
  <c r="C10" i="6"/>
  <c r="C11" i="6"/>
  <c r="T10" i="5" l="1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V9" i="5"/>
  <c r="U9" i="5"/>
  <c r="T9" i="5"/>
  <c r="S9" i="5"/>
  <c r="R9" i="5"/>
  <c r="Q9" i="5"/>
  <c r="P9" i="5"/>
  <c r="O9" i="5"/>
  <c r="N9" i="5"/>
  <c r="M9" i="5"/>
  <c r="L9" i="5"/>
  <c r="K9" i="5"/>
  <c r="I9" i="5"/>
  <c r="D10" i="5" l="1"/>
  <c r="D11" i="5"/>
  <c r="D12" i="5"/>
  <c r="D13" i="5"/>
  <c r="C11" i="5"/>
  <c r="C12" i="5"/>
</calcChain>
</file>

<file path=xl/sharedStrings.xml><?xml version="1.0" encoding="utf-8"?>
<sst xmlns="http://schemas.openxmlformats.org/spreadsheetml/2006/main" count="472" uniqueCount="70">
  <si>
    <t>pH</t>
  </si>
  <si>
    <t>[Fe]</t>
  </si>
  <si>
    <t xml:space="preserve"> µg/L</t>
  </si>
  <si>
    <t>Day 2</t>
  </si>
  <si>
    <t>Day 5</t>
  </si>
  <si>
    <t>Day 8</t>
  </si>
  <si>
    <t>Day 14</t>
  </si>
  <si>
    <t>Day 30</t>
  </si>
  <si>
    <t>-</t>
  </si>
  <si>
    <t>mg/L</t>
  </si>
  <si>
    <t>Error %</t>
  </si>
  <si>
    <t>Day 7</t>
  </si>
  <si>
    <t>Day 29</t>
  </si>
  <si>
    <t>&lt;10</t>
  </si>
  <si>
    <t>Day 15</t>
  </si>
  <si>
    <t>Error%</t>
  </si>
  <si>
    <t>Day 3</t>
  </si>
  <si>
    <t>Day 13</t>
  </si>
  <si>
    <t>r</t>
  </si>
  <si>
    <t>t (Ks)</t>
  </si>
  <si>
    <t>error</t>
  </si>
  <si>
    <t>Equation</t>
  </si>
  <si>
    <t>y = a + b*x</t>
  </si>
  <si>
    <t>Plot</t>
  </si>
  <si>
    <t>Weight</t>
  </si>
  <si>
    <t>Intercept</t>
  </si>
  <si>
    <t>Slope</t>
  </si>
  <si>
    <t>Residual Sum of Squares</t>
  </si>
  <si>
    <t>Pearson's r</t>
  </si>
  <si>
    <t>R-Square (COD)</t>
  </si>
  <si>
    <t>Adj. R-Square</t>
  </si>
  <si>
    <t>mM</t>
  </si>
  <si>
    <t>Zero order</t>
  </si>
  <si>
    <t>Instrumental (=1/ei^2)</t>
  </si>
  <si>
    <t>0.09364 ± 0.00477</t>
  </si>
  <si>
    <t>0.16119 ± 0.00892</t>
  </si>
  <si>
    <t>0.15457 ± 0.00287</t>
  </si>
  <si>
    <t>0.07483 ± 6.27646E-4</t>
  </si>
  <si>
    <t>0.16275 ± 5.9068E-4</t>
  </si>
  <si>
    <t>0.15768 ± 0.00106</t>
  </si>
  <si>
    <t>0.20009 ± 0.00196</t>
  </si>
  <si>
    <t>0.17086 ± 0.0016</t>
  </si>
  <si>
    <t>0.17786 ± 0.00196</t>
  </si>
  <si>
    <t>2.53718E-4 ± 1.48752E-5</t>
  </si>
  <si>
    <t>mmole.L-1.hr-1</t>
  </si>
  <si>
    <t>t (hr)</t>
  </si>
  <si>
    <t>1.28268E-4 ± 2.66199E-5</t>
  </si>
  <si>
    <t>mol m-2 s-1</t>
  </si>
  <si>
    <t>1.32137E-4 ± 6.82022E-6</t>
  </si>
  <si>
    <t>mol m-2 h-1</t>
  </si>
  <si>
    <t>1.78569E-5 ± 3.61428E-6</t>
  </si>
  <si>
    <t>1.54467E-5 ± 4.22417E-6</t>
  </si>
  <si>
    <t>2.46856E-5 ± 5.35496E-6</t>
  </si>
  <si>
    <t>9.98198E-6 ± 2.78804E-6</t>
  </si>
  <si>
    <t>1.74059E-5 ± 1.09528E-5</t>
  </si>
  <si>
    <t>2.68292E-5 ± 5.97308E-6</t>
  </si>
  <si>
    <t>0.13637 ± 0.00634</t>
  </si>
  <si>
    <t>5.05873E-5 ± 2.11146E-5</t>
  </si>
  <si>
    <t>0.15781 ± 7.88348E-4</t>
  </si>
  <si>
    <t>3.11133E-5 ± 4.27546E-6</t>
  </si>
  <si>
    <t>0.07818 ± 6.61447E-4</t>
  </si>
  <si>
    <t>1.75666E-6 ± 1.25724E-6</t>
  </si>
  <si>
    <t>0.10192 ± 8.45586E-4</t>
  </si>
  <si>
    <t>2.88522E-6 ± 2.80896E-6</t>
  </si>
  <si>
    <t>0.12952 ± 0.00151</t>
  </si>
  <si>
    <t>1.37112E-5 ± 3.30886E-6</t>
  </si>
  <si>
    <t>0.15074 ± 0.00147</t>
  </si>
  <si>
    <t>2.97791E-5 ± 5.47169E-6</t>
  </si>
  <si>
    <t>0.16692 ± 0.00116</t>
  </si>
  <si>
    <t>9.78125E-6 ± 3.27161E-6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</si>
</sst>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E+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trike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164" fontId="3" fillId="0" borderId="0" xfId="1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3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Fill="1"/>
    <xf numFmtId="0" fontId="0" fillId="3" borderId="0" xfId="0" applyFill="1"/>
    <xf numFmtId="0" fontId="1" fillId="3" borderId="0" xfId="0" applyFont="1" applyFill="1"/>
    <xf numFmtId="0" fontId="0" fillId="6" borderId="0" xfId="0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4" borderId="13" xfId="0" applyFont="1" applyFill="1" applyBorder="1" applyAlignment="1">
      <alignment horizontal="left" vertical="center" wrapText="1"/>
    </xf>
    <xf numFmtId="0" fontId="0" fillId="9" borderId="0" xfId="0" applyFill="1"/>
    <xf numFmtId="0" fontId="1" fillId="9" borderId="0" xfId="0" applyFont="1" applyFill="1"/>
    <xf numFmtId="0" fontId="5" fillId="9" borderId="9" xfId="0" applyFont="1" applyFill="1" applyBorder="1" applyAlignment="1">
      <alignment horizontal="left" vertical="center" wrapText="1"/>
    </xf>
    <xf numFmtId="0" fontId="5" fillId="9" borderId="10" xfId="0" applyFont="1" applyFill="1" applyBorder="1" applyAlignment="1">
      <alignment horizontal="center" vertical="top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top" wrapText="1"/>
    </xf>
    <xf numFmtId="0" fontId="0" fillId="10" borderId="0" xfId="0" applyFill="1"/>
    <xf numFmtId="0" fontId="1" fillId="10" borderId="0" xfId="0" applyFont="1" applyFill="1"/>
    <xf numFmtId="0" fontId="5" fillId="10" borderId="9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center" vertical="top" wrapText="1"/>
    </xf>
    <xf numFmtId="0" fontId="5" fillId="10" borderId="11" xfId="0" applyFont="1" applyFill="1" applyBorder="1" applyAlignment="1">
      <alignment horizontal="left" vertical="center" wrapText="1"/>
    </xf>
    <xf numFmtId="0" fontId="5" fillId="10" borderId="12" xfId="0" applyFont="1" applyFill="1" applyBorder="1" applyAlignment="1">
      <alignment horizontal="center" vertical="top" wrapText="1"/>
    </xf>
    <xf numFmtId="0" fontId="0" fillId="11" borderId="0" xfId="0" applyFill="1"/>
    <xf numFmtId="0" fontId="1" fillId="11" borderId="0" xfId="0" applyFont="1" applyFill="1"/>
    <xf numFmtId="0" fontId="5" fillId="11" borderId="9" xfId="0" applyFont="1" applyFill="1" applyBorder="1" applyAlignment="1">
      <alignment horizontal="left" vertical="center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1" xfId="0" applyFont="1" applyFill="1" applyBorder="1" applyAlignment="1">
      <alignment horizontal="left" vertical="center" wrapText="1"/>
    </xf>
    <xf numFmtId="0" fontId="5" fillId="11" borderId="12" xfId="0" applyFont="1" applyFill="1" applyBorder="1" applyAlignment="1">
      <alignment horizontal="center" vertical="top" wrapText="1"/>
    </xf>
    <xf numFmtId="0" fontId="0" fillId="11" borderId="0" xfId="0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165" fontId="0" fillId="12" borderId="0" xfId="0" applyNumberFormat="1" applyFill="1" applyAlignment="1">
      <alignment horizontal="center"/>
    </xf>
    <xf numFmtId="0" fontId="5" fillId="12" borderId="9" xfId="0" applyFont="1" applyFill="1" applyBorder="1" applyAlignment="1">
      <alignment horizontal="left" vertical="center" wrapText="1"/>
    </xf>
    <xf numFmtId="0" fontId="5" fillId="12" borderId="10" xfId="0" applyFont="1" applyFill="1" applyBorder="1" applyAlignment="1">
      <alignment horizontal="center" vertical="top" wrapText="1"/>
    </xf>
    <xf numFmtId="0" fontId="5" fillId="12" borderId="11" xfId="0" applyFont="1" applyFill="1" applyBorder="1" applyAlignment="1">
      <alignment horizontal="left" vertical="center" wrapText="1"/>
    </xf>
    <xf numFmtId="0" fontId="5" fillId="12" borderId="12" xfId="0" applyFont="1" applyFill="1" applyBorder="1" applyAlignment="1">
      <alignment horizontal="center" vertical="top" wrapText="1"/>
    </xf>
    <xf numFmtId="0" fontId="0" fillId="10" borderId="0" xfId="0" applyFill="1" applyAlignment="1">
      <alignment horizontal="center"/>
    </xf>
    <xf numFmtId="165" fontId="0" fillId="10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65" fontId="0" fillId="8" borderId="0" xfId="0" applyNumberFormat="1" applyFill="1" applyAlignment="1">
      <alignment horizontal="center"/>
    </xf>
    <xf numFmtId="0" fontId="0" fillId="8" borderId="0" xfId="0" applyFill="1"/>
    <xf numFmtId="0" fontId="5" fillId="8" borderId="9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top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horizontal="center" vertical="top" wrapText="1"/>
    </xf>
    <xf numFmtId="165" fontId="0" fillId="3" borderId="0" xfId="0" applyNumberFormat="1" applyFill="1" applyAlignment="1">
      <alignment horizontal="center"/>
    </xf>
    <xf numFmtId="0" fontId="5" fillId="6" borderId="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top" wrapText="1"/>
    </xf>
    <xf numFmtId="0" fontId="0" fillId="10" borderId="0" xfId="0" applyFill="1" applyBorder="1"/>
    <xf numFmtId="0" fontId="5" fillId="10" borderId="0" xfId="0" applyFont="1" applyFill="1" applyBorder="1" applyAlignment="1">
      <alignment horizontal="left" vertical="center" wrapText="1"/>
    </xf>
    <xf numFmtId="0" fontId="5" fillId="10" borderId="0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238125</xdr:colOff>
      <xdr:row>15</xdr:row>
      <xdr:rowOff>47625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895725" y="290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1</xdr:col>
      <xdr:colOff>412474</xdr:colOff>
      <xdr:row>15</xdr:row>
      <xdr:rowOff>180561</xdr:rowOff>
    </xdr:from>
    <xdr:ext cx="1460528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1025387" y="7038561"/>
              <a:ext cx="1460528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𝑝𝑦</m:t>
                        </m:r>
                      </m:sub>
                    </m:sSub>
                    <m:r>
                      <a:rPr lang="en-IN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IN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num>
                      <m:den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den>
                    </m:f>
                    <m:r>
                      <a:rPr lang="en-IN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IN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n-IN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IN" sz="1100" b="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n-IN" sz="1100" b="0" i="1"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en-IN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𝑜</m:t>
                        </m:r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𝑝𝑦</m:t>
                        </m:r>
                      </m:sub>
                    </m:sSub>
                  </m:oMath>
                </m:oMathPara>
              </a14:m>
              <a:endParaRPr lang="en-IN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1025387" y="7038561"/>
              <a:ext cx="1460528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IN" sz="1100" b="0" i="0">
                  <a:latin typeface="Cambria Math" panose="02040503050406030204" pitchFamily="18" charset="0"/>
                </a:rPr>
                <a:t>𝑟_𝑝𝑦=  𝑉/𝐴∗𝑛∗𝑏= 𝑘_(𝑜,𝑝𝑦)</a:t>
              </a:r>
              <a:endParaRPr lang="en-IN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337151</xdr:colOff>
      <xdr:row>14</xdr:row>
      <xdr:rowOff>45311</xdr:rowOff>
    </xdr:from>
    <xdr:ext cx="1460528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 txBox="1"/>
          </xdr:nvSpPr>
          <xdr:spPr>
            <a:xfrm>
              <a:off x="950064" y="2712311"/>
              <a:ext cx="1460528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𝑝𝑦</m:t>
                        </m:r>
                      </m:sub>
                    </m:sSub>
                    <m:r>
                      <a:rPr lang="en-IN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IN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num>
                      <m:den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den>
                    </m:f>
                    <m:r>
                      <a:rPr lang="en-IN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IN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n-IN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IN" sz="1100" b="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n-IN" sz="1100" b="0" i="1"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en-IN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𝑜</m:t>
                        </m:r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IN" sz="1100" b="0" i="1">
                            <a:latin typeface="Cambria Math" panose="02040503050406030204" pitchFamily="18" charset="0"/>
                          </a:rPr>
                          <m:t>𝑝𝑦</m:t>
                        </m:r>
                      </m:sub>
                    </m:sSub>
                  </m:oMath>
                </m:oMathPara>
              </a14:m>
              <a:endParaRPr lang="en-IN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50064" y="2712311"/>
              <a:ext cx="1460528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IN" sz="1100" b="0" i="0">
                  <a:latin typeface="Cambria Math" panose="02040503050406030204" pitchFamily="18" charset="0"/>
                </a:rPr>
                <a:t>𝑟_𝑝𝑦=  𝑉/𝐴∗𝑛∗𝑏= 𝑘_(𝑜,𝑝𝑦)</a:t>
              </a:r>
              <a:endParaRPr lang="en-IN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14</xdr:row>
      <xdr:rowOff>0</xdr:rowOff>
    </xdr:from>
    <xdr:ext cx="1498424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 txBox="1"/>
          </xdr:nvSpPr>
          <xdr:spPr>
            <a:xfrm>
              <a:off x="895350" y="2667000"/>
              <a:ext cx="1498424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𝒑𝒚</m:t>
                        </m:r>
                      </m:sub>
                    </m:sSub>
                    <m:r>
                      <a:rPr lang="en-IN" sz="1100" b="1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IN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𝑽</m:t>
                        </m:r>
                      </m:num>
                      <m:den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𝑨</m:t>
                        </m:r>
                      </m:den>
                    </m:f>
                    <m:r>
                      <a:rPr lang="en-IN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IN" sz="1100" b="1" i="1">
                        <a:latin typeface="Cambria Math" panose="02040503050406030204" pitchFamily="18" charset="0"/>
                      </a:rPr>
                      <m:t>𝒏</m:t>
                    </m:r>
                    <m:r>
                      <a:rPr lang="en-IN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IN" sz="1100" b="1" i="1">
                        <a:latin typeface="Cambria Math" panose="02040503050406030204" pitchFamily="18" charset="0"/>
                      </a:rPr>
                      <m:t>𝒃</m:t>
                    </m:r>
                    <m:r>
                      <a:rPr lang="en-IN" sz="1100" b="1" i="1"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en-IN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𝒌</m:t>
                        </m:r>
                      </m:e>
                      <m:sub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𝒐</m:t>
                        </m:r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𝒑𝒚</m:t>
                        </m:r>
                      </m:sub>
                    </m:sSub>
                  </m:oMath>
                </m:oMathPara>
              </a14:m>
              <a:endParaRPr lang="en-IN" sz="1100" b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95350" y="2667000"/>
              <a:ext cx="1498424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IN" sz="1100" b="1" i="0">
                  <a:latin typeface="Cambria Math" panose="02040503050406030204" pitchFamily="18" charset="0"/>
                </a:rPr>
                <a:t>𝒓_𝒑𝒚=  𝑽/𝑨∗𝒏∗𝒃= 𝒌_(𝒐,𝒑𝒚)</a:t>
              </a:r>
              <a:endParaRPr lang="en-IN" sz="1100" b="1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14</xdr:row>
      <xdr:rowOff>0</xdr:rowOff>
    </xdr:from>
    <xdr:ext cx="1498424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SpPr txBox="1"/>
          </xdr:nvSpPr>
          <xdr:spPr>
            <a:xfrm>
              <a:off x="895350" y="2667000"/>
              <a:ext cx="1498424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𝒑𝒚</m:t>
                        </m:r>
                      </m:sub>
                    </m:sSub>
                    <m:r>
                      <a:rPr lang="en-IN" sz="1100" b="1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IN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𝑽</m:t>
                        </m:r>
                      </m:num>
                      <m:den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𝑨</m:t>
                        </m:r>
                      </m:den>
                    </m:f>
                    <m:r>
                      <a:rPr lang="en-IN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IN" sz="1100" b="1" i="1">
                        <a:latin typeface="Cambria Math" panose="02040503050406030204" pitchFamily="18" charset="0"/>
                      </a:rPr>
                      <m:t>𝒏</m:t>
                    </m:r>
                    <m:r>
                      <a:rPr lang="en-IN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IN" sz="1100" b="1" i="1">
                        <a:latin typeface="Cambria Math" panose="02040503050406030204" pitchFamily="18" charset="0"/>
                      </a:rPr>
                      <m:t>𝒃</m:t>
                    </m:r>
                    <m:r>
                      <a:rPr lang="en-IN" sz="1100" b="1" i="1"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en-IN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𝒌</m:t>
                        </m:r>
                      </m:e>
                      <m:sub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𝒐</m:t>
                        </m:r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IN" sz="1100" b="1" i="1">
                            <a:latin typeface="Cambria Math" panose="02040503050406030204" pitchFamily="18" charset="0"/>
                          </a:rPr>
                          <m:t>𝒑𝒚</m:t>
                        </m:r>
                      </m:sub>
                    </m:sSub>
                  </m:oMath>
                </m:oMathPara>
              </a14:m>
              <a:endParaRPr lang="en-IN" sz="1100" b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95350" y="2667000"/>
              <a:ext cx="1498424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IN" sz="1100" b="1" i="0">
                  <a:latin typeface="Cambria Math" panose="02040503050406030204" pitchFamily="18" charset="0"/>
                </a:rPr>
                <a:t>𝒓_𝒑𝒚=  𝑽/𝑨∗𝒏∗𝒃= 𝒌_(𝒐,𝒑𝒚)</a:t>
              </a:r>
              <a:endParaRPr lang="en-IN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N42"/>
  <sheetViews>
    <sheetView tabSelected="1" topLeftCell="B4" zoomScale="85" zoomScaleNormal="85" workbookViewId="0">
      <selection activeCell="N31" sqref="N31"/>
    </sheetView>
  </sheetViews>
  <sheetFormatPr defaultColWidth="9.140625" defaultRowHeight="15" x14ac:dyDescent="0.25"/>
  <cols>
    <col min="1" max="16384" width="9.140625" style="1"/>
  </cols>
  <sheetData>
    <row r="4" spans="3:14" ht="15.75" thickBot="1" x14ac:dyDescent="0.3"/>
    <row r="5" spans="3:14" x14ac:dyDescent="0.25">
      <c r="C5" s="3" t="s">
        <v>0</v>
      </c>
      <c r="D5" s="4" t="s">
        <v>1</v>
      </c>
      <c r="E5" s="4" t="s">
        <v>1</v>
      </c>
      <c r="F5" s="4" t="s">
        <v>1</v>
      </c>
      <c r="G5" s="4" t="s">
        <v>1</v>
      </c>
      <c r="H5" s="5" t="s">
        <v>1</v>
      </c>
      <c r="L5" s="1" t="s">
        <v>10</v>
      </c>
    </row>
    <row r="6" spans="3:14" x14ac:dyDescent="0.25">
      <c r="C6" s="6"/>
      <c r="D6" s="7" t="s">
        <v>2</v>
      </c>
      <c r="E6" s="7" t="s">
        <v>2</v>
      </c>
      <c r="F6" s="7" t="s">
        <v>2</v>
      </c>
      <c r="G6" s="7" t="s">
        <v>2</v>
      </c>
      <c r="H6" s="8" t="s">
        <v>2</v>
      </c>
      <c r="J6" s="14" t="s">
        <v>3</v>
      </c>
      <c r="K6" s="14" t="s">
        <v>4</v>
      </c>
      <c r="L6" s="14" t="s">
        <v>5</v>
      </c>
      <c r="M6" s="14" t="s">
        <v>6</v>
      </c>
      <c r="N6" s="14" t="s">
        <v>7</v>
      </c>
    </row>
    <row r="7" spans="3:14" x14ac:dyDescent="0.25">
      <c r="C7" s="6"/>
      <c r="D7" s="7" t="s">
        <v>3</v>
      </c>
      <c r="E7" s="7" t="s">
        <v>4</v>
      </c>
      <c r="F7" s="7" t="s">
        <v>5</v>
      </c>
      <c r="G7" s="7" t="s">
        <v>6</v>
      </c>
      <c r="H7" s="8" t="s">
        <v>7</v>
      </c>
    </row>
    <row r="8" spans="3:14" x14ac:dyDescent="0.25">
      <c r="C8" s="6">
        <v>3.53</v>
      </c>
      <c r="D8" s="9">
        <v>5620</v>
      </c>
      <c r="E8" s="9">
        <v>7530</v>
      </c>
      <c r="F8" s="9">
        <v>8200</v>
      </c>
      <c r="G8" s="9">
        <v>10000</v>
      </c>
      <c r="H8" s="10">
        <v>15200</v>
      </c>
      <c r="J8" s="1">
        <v>1.2374410203506101</v>
      </c>
      <c r="K8" s="1">
        <v>1.3981798796700637</v>
      </c>
      <c r="L8" s="1">
        <v>2.2186974240313551</v>
      </c>
      <c r="M8" s="1">
        <v>0.32071411791840188</v>
      </c>
      <c r="N8" s="1">
        <v>0.92929775483760002</v>
      </c>
    </row>
    <row r="9" spans="3:14" x14ac:dyDescent="0.25">
      <c r="C9" s="6">
        <v>4.4800000000000004</v>
      </c>
      <c r="D9" s="9">
        <v>4170</v>
      </c>
      <c r="E9" s="9">
        <v>4290</v>
      </c>
      <c r="F9" s="9">
        <v>4390</v>
      </c>
      <c r="G9" s="9">
        <v>4410</v>
      </c>
      <c r="H9" s="10">
        <v>4660</v>
      </c>
      <c r="J9" s="1">
        <v>1.3550177611636716</v>
      </c>
      <c r="K9" s="1">
        <v>0.68633462365420728</v>
      </c>
      <c r="L9" s="1">
        <v>1.4880238393914262</v>
      </c>
      <c r="M9" s="1">
        <v>4.9344838331067704</v>
      </c>
      <c r="N9" s="1">
        <v>4.8626649161843467</v>
      </c>
    </row>
    <row r="10" spans="3:14" x14ac:dyDescent="0.25">
      <c r="C10" s="6">
        <v>5.0999999999999996</v>
      </c>
      <c r="D10" s="9">
        <v>4390</v>
      </c>
      <c r="E10" s="9">
        <v>4400</v>
      </c>
      <c r="F10" s="9">
        <v>4250</v>
      </c>
      <c r="G10" s="9">
        <v>4410</v>
      </c>
      <c r="H10" s="10">
        <v>4440</v>
      </c>
      <c r="J10" s="1">
        <v>0.82586221464531084</v>
      </c>
      <c r="K10" s="1">
        <v>1.5517075675382701</v>
      </c>
      <c r="L10" s="1">
        <v>1.7420341009270215</v>
      </c>
      <c r="M10" s="1">
        <v>3.5374523813597887</v>
      </c>
      <c r="N10" s="1">
        <v>0.62314654794073654</v>
      </c>
    </row>
    <row r="11" spans="3:14" x14ac:dyDescent="0.25">
      <c r="C11" s="6">
        <v>5.8</v>
      </c>
      <c r="D11" s="9">
        <v>5760</v>
      </c>
      <c r="E11" s="9">
        <v>5700</v>
      </c>
      <c r="F11" s="9">
        <v>5660</v>
      </c>
      <c r="G11" s="9">
        <v>5480</v>
      </c>
      <c r="H11" s="10">
        <v>5850</v>
      </c>
      <c r="J11" s="1">
        <v>1.3004158035923741</v>
      </c>
      <c r="K11" s="1">
        <v>2.2281318081178405</v>
      </c>
      <c r="L11" s="1">
        <v>1.2546902842970149</v>
      </c>
      <c r="M11" s="1">
        <v>10.449284003920226</v>
      </c>
      <c r="N11" s="1">
        <v>2.0061858529040815</v>
      </c>
    </row>
    <row r="12" spans="3:14" x14ac:dyDescent="0.25">
      <c r="C12" s="6">
        <v>6.63</v>
      </c>
      <c r="D12" s="9">
        <v>7170</v>
      </c>
      <c r="E12" s="9">
        <v>7140</v>
      </c>
      <c r="F12" s="9">
        <v>7100</v>
      </c>
      <c r="G12" s="9">
        <v>6800</v>
      </c>
      <c r="H12" s="10">
        <v>7130</v>
      </c>
      <c r="J12" s="1">
        <v>0.62966145413930219</v>
      </c>
      <c r="K12" s="1">
        <v>1.4606712792719589</v>
      </c>
      <c r="L12" s="1">
        <v>1.7935009188512954</v>
      </c>
      <c r="M12" s="1">
        <v>8.403203967331704</v>
      </c>
      <c r="N12" s="1">
        <v>1.6541320207723167</v>
      </c>
    </row>
    <row r="13" spans="3:14" x14ac:dyDescent="0.25">
      <c r="C13" s="6">
        <v>7.47</v>
      </c>
      <c r="D13" s="9">
        <v>5650</v>
      </c>
      <c r="E13" s="9">
        <v>5330</v>
      </c>
      <c r="F13" s="9">
        <v>5050</v>
      </c>
      <c r="G13" s="9">
        <v>4990</v>
      </c>
      <c r="H13" s="10">
        <v>3620</v>
      </c>
      <c r="J13" s="1">
        <v>2.3577383307357045</v>
      </c>
      <c r="K13" s="1">
        <v>3.0989606707709036</v>
      </c>
      <c r="L13" s="1">
        <v>1.6102764978152149</v>
      </c>
      <c r="M13" s="1">
        <v>6.4486583873205241</v>
      </c>
      <c r="N13" s="1">
        <v>1.7762482895843181</v>
      </c>
    </row>
    <row r="14" spans="3:14" x14ac:dyDescent="0.25">
      <c r="C14" s="6">
        <v>8.51</v>
      </c>
      <c r="D14" s="9">
        <v>1630</v>
      </c>
      <c r="E14" s="9">
        <v>1360</v>
      </c>
      <c r="F14" s="9">
        <v>1640</v>
      </c>
      <c r="G14" s="9">
        <v>678</v>
      </c>
      <c r="H14" s="10">
        <v>477</v>
      </c>
      <c r="J14" s="1">
        <v>1.2243751490023855</v>
      </c>
      <c r="K14" s="1">
        <v>0.20880933145534336</v>
      </c>
      <c r="L14" s="1">
        <v>1.2519547495625016</v>
      </c>
      <c r="M14" s="1">
        <v>0.70652881008218871</v>
      </c>
      <c r="N14" s="1">
        <v>3.1110685868738228</v>
      </c>
    </row>
    <row r="15" spans="3:14" x14ac:dyDescent="0.25">
      <c r="C15" s="6">
        <v>9.5</v>
      </c>
      <c r="D15" s="9">
        <v>953</v>
      </c>
      <c r="E15" s="9">
        <v>293</v>
      </c>
      <c r="F15" s="9">
        <v>534</v>
      </c>
      <c r="G15" s="9">
        <v>24.1</v>
      </c>
      <c r="H15" s="10">
        <v>9.58</v>
      </c>
      <c r="J15" s="1">
        <v>2.1795038626581564</v>
      </c>
      <c r="K15" s="1">
        <v>1.9893237613587706</v>
      </c>
      <c r="L15" s="1">
        <v>1.9635177378350017</v>
      </c>
      <c r="M15" s="1">
        <v>1.8062749020658999</v>
      </c>
      <c r="N15" s="1">
        <v>10.5095600801214</v>
      </c>
    </row>
    <row r="16" spans="3:14" x14ac:dyDescent="0.25">
      <c r="C16" s="6">
        <v>10.6</v>
      </c>
      <c r="D16" s="9" t="s">
        <v>8</v>
      </c>
      <c r="E16" s="9">
        <v>44.8</v>
      </c>
      <c r="F16" s="9">
        <v>61.3</v>
      </c>
      <c r="G16" s="9">
        <v>356</v>
      </c>
      <c r="H16" s="10">
        <v>13.1</v>
      </c>
      <c r="J16" s="1" t="s">
        <v>8</v>
      </c>
      <c r="K16" s="1">
        <v>1.395509271584541</v>
      </c>
      <c r="L16" s="1">
        <v>1.8162112188755173</v>
      </c>
      <c r="M16" s="1">
        <v>4.7156596513995996</v>
      </c>
      <c r="N16" s="1">
        <v>2.4174457204070001</v>
      </c>
    </row>
    <row r="17" spans="3:14" ht="15.75" thickBot="1" x14ac:dyDescent="0.3">
      <c r="C17" s="11">
        <v>11.47</v>
      </c>
      <c r="D17" s="12" t="s">
        <v>8</v>
      </c>
      <c r="E17" s="12" t="s">
        <v>8</v>
      </c>
      <c r="F17" s="12">
        <v>14.9</v>
      </c>
      <c r="G17" s="12">
        <v>15.5</v>
      </c>
      <c r="H17" s="13">
        <v>8.68</v>
      </c>
      <c r="J17" s="1" t="s">
        <v>8</v>
      </c>
      <c r="K17" s="1" t="s">
        <v>8</v>
      </c>
      <c r="L17" s="1">
        <v>6.735773823875908</v>
      </c>
      <c r="M17" s="1">
        <v>9.9930038404763</v>
      </c>
      <c r="N17" s="1">
        <v>7.527971991633815</v>
      </c>
    </row>
    <row r="19" spans="3:14" x14ac:dyDescent="0.25">
      <c r="C19" s="42"/>
      <c r="D19" s="42"/>
      <c r="E19" s="42"/>
      <c r="F19" s="42"/>
      <c r="G19" s="42"/>
      <c r="H19" s="42"/>
    </row>
    <row r="20" spans="3:14" x14ac:dyDescent="0.25">
      <c r="C20" s="83"/>
      <c r="D20" s="42"/>
      <c r="E20" s="42"/>
      <c r="F20" s="42"/>
      <c r="G20" s="42"/>
      <c r="H20" s="42"/>
    </row>
    <row r="21" spans="3:14" x14ac:dyDescent="0.25">
      <c r="C21" s="2"/>
    </row>
    <row r="22" spans="3:14" x14ac:dyDescent="0.25">
      <c r="C22" s="2"/>
    </row>
    <row r="23" spans="3:14" x14ac:dyDescent="0.25">
      <c r="C23" s="2"/>
    </row>
    <row r="24" spans="3:14" x14ac:dyDescent="0.25">
      <c r="C24" s="2"/>
    </row>
    <row r="25" spans="3:14" x14ac:dyDescent="0.25">
      <c r="C25" s="2"/>
    </row>
    <row r="26" spans="3:14" x14ac:dyDescent="0.25">
      <c r="C26" s="2"/>
    </row>
    <row r="27" spans="3:14" x14ac:dyDescent="0.25">
      <c r="C27" s="2"/>
    </row>
    <row r="28" spans="3:14" x14ac:dyDescent="0.25">
      <c r="C28" s="2"/>
    </row>
    <row r="29" spans="3:14" x14ac:dyDescent="0.25">
      <c r="C29" s="2"/>
    </row>
    <row r="32" spans="3:14" x14ac:dyDescent="0.25">
      <c r="D32" s="7"/>
      <c r="E32" s="7"/>
      <c r="F32" s="7"/>
      <c r="G32" s="7"/>
      <c r="H32" s="7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  <row r="40" spans="3:3" x14ac:dyDescent="0.25">
      <c r="C40" s="2"/>
    </row>
    <row r="41" spans="3:3" x14ac:dyDescent="0.25">
      <c r="C41" s="2"/>
    </row>
    <row r="42" spans="3:3" x14ac:dyDescent="0.25">
      <c r="C4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5"/>
  <sheetViews>
    <sheetView zoomScale="85" zoomScaleNormal="85" workbookViewId="0">
      <selection activeCell="B19" sqref="B19:B21"/>
    </sheetView>
  </sheetViews>
  <sheetFormatPr defaultRowHeight="15" x14ac:dyDescent="0.25"/>
  <cols>
    <col min="2" max="2" width="11.85546875" bestFit="1" customWidth="1"/>
    <col min="3" max="3" width="18.28515625" bestFit="1" customWidth="1"/>
    <col min="4" max="4" width="12" bestFit="1" customWidth="1"/>
    <col min="5" max="5" width="12.42578125" bestFit="1" customWidth="1"/>
    <col min="6" max="7" width="12" bestFit="1" customWidth="1"/>
    <col min="8" max="10" width="13.140625" bestFit="1" customWidth="1"/>
  </cols>
  <sheetData>
    <row r="1" spans="1:33" x14ac:dyDescent="0.25">
      <c r="A1" s="2"/>
      <c r="B1" s="2" t="s">
        <v>0</v>
      </c>
      <c r="C1" s="2">
        <v>3.53</v>
      </c>
      <c r="D1" s="2" t="s">
        <v>20</v>
      </c>
      <c r="E1" s="2">
        <v>4.4800000000000004</v>
      </c>
      <c r="F1" s="2" t="s">
        <v>20</v>
      </c>
      <c r="G1" s="2">
        <v>5.0999999999999996</v>
      </c>
      <c r="H1" s="2" t="s">
        <v>20</v>
      </c>
      <c r="I1" s="2">
        <v>5.8</v>
      </c>
      <c r="J1" s="2" t="s">
        <v>20</v>
      </c>
      <c r="K1" s="2">
        <v>6.63</v>
      </c>
      <c r="L1" s="2" t="s">
        <v>20</v>
      </c>
      <c r="M1" s="2">
        <v>7.47</v>
      </c>
      <c r="N1" s="2" t="s">
        <v>20</v>
      </c>
      <c r="O1" s="2">
        <v>8.51</v>
      </c>
      <c r="P1" s="2" t="s">
        <v>20</v>
      </c>
      <c r="Q1" s="2">
        <v>9.5</v>
      </c>
      <c r="R1" s="2" t="s">
        <v>20</v>
      </c>
      <c r="S1" s="2">
        <v>10.6</v>
      </c>
      <c r="T1" s="2" t="s">
        <v>20</v>
      </c>
      <c r="U1" s="2">
        <v>11.47</v>
      </c>
      <c r="V1" s="2" t="s">
        <v>20</v>
      </c>
    </row>
    <row r="2" spans="1:33" x14ac:dyDescent="0.25">
      <c r="A2" s="2" t="s">
        <v>3</v>
      </c>
      <c r="B2" s="2" t="s">
        <v>9</v>
      </c>
      <c r="C2" s="1">
        <v>5.62</v>
      </c>
      <c r="D2" s="1">
        <v>6.9544185343704296E-2</v>
      </c>
      <c r="E2" s="1">
        <v>4.17</v>
      </c>
      <c r="F2" s="1">
        <v>5.6504240640525102E-2</v>
      </c>
      <c r="G2" s="1">
        <v>4.3899999999999997</v>
      </c>
      <c r="H2" s="1">
        <v>3.6255351222929139E-2</v>
      </c>
      <c r="I2" s="1">
        <v>5.76</v>
      </c>
      <c r="J2" s="1">
        <v>7.4903950286920748E-2</v>
      </c>
      <c r="K2" s="1">
        <v>7.17</v>
      </c>
      <c r="L2" s="1">
        <v>4.5146726261787964E-2</v>
      </c>
      <c r="M2" s="1">
        <v>5.65</v>
      </c>
      <c r="N2" s="1">
        <v>0.1332122156865673</v>
      </c>
      <c r="O2" s="1">
        <v>1.6300000000000001</v>
      </c>
      <c r="P2" s="1">
        <v>1.9957314928738888E-2</v>
      </c>
      <c r="Q2" s="1">
        <v>0.95300000000000007</v>
      </c>
      <c r="R2" s="1">
        <v>2.0770671811132232E-2</v>
      </c>
      <c r="S2" s="1" t="e">
        <v>#VALUE!</v>
      </c>
      <c r="T2" s="1" t="e">
        <v>#VALUE!</v>
      </c>
      <c r="U2" s="1" t="e">
        <v>#VALUE!</v>
      </c>
      <c r="V2" s="1" t="e">
        <v>#VALUE!</v>
      </c>
    </row>
    <row r="3" spans="1:33" x14ac:dyDescent="0.25">
      <c r="A3" s="2" t="s">
        <v>4</v>
      </c>
      <c r="B3" s="2" t="s">
        <v>9</v>
      </c>
      <c r="C3" s="1">
        <v>7.53</v>
      </c>
      <c r="D3" s="1">
        <v>0.10528294493915581</v>
      </c>
      <c r="E3" s="1">
        <v>4.29</v>
      </c>
      <c r="F3" s="1">
        <v>2.9443755354765493E-2</v>
      </c>
      <c r="G3" s="1">
        <v>4.4000000000000004</v>
      </c>
      <c r="H3" s="1">
        <v>6.8275132971683888E-2</v>
      </c>
      <c r="I3" s="1">
        <v>5.7</v>
      </c>
      <c r="J3" s="1">
        <v>0.12700351306271693</v>
      </c>
      <c r="K3" s="1">
        <v>7.1400000000000006</v>
      </c>
      <c r="L3" s="1">
        <v>0.10429192934001788</v>
      </c>
      <c r="M3" s="1">
        <v>5.33</v>
      </c>
      <c r="N3" s="1">
        <v>0.16517460375208917</v>
      </c>
      <c r="O3" s="1">
        <v>1.36</v>
      </c>
      <c r="P3" s="1">
        <v>2.8398069077926699E-3</v>
      </c>
      <c r="Q3" s="1">
        <v>0.29299999999999998</v>
      </c>
      <c r="R3" s="1">
        <v>5.8287186207811974E-3</v>
      </c>
      <c r="S3" s="1">
        <v>4.48E-2</v>
      </c>
      <c r="T3" s="1">
        <v>6.251881536698744E-4</v>
      </c>
      <c r="U3" s="1" t="e">
        <v>#VALUE!</v>
      </c>
      <c r="V3" s="1" t="e">
        <v>#VALUE!</v>
      </c>
    </row>
    <row r="4" spans="1:33" x14ac:dyDescent="0.25">
      <c r="A4" s="2" t="s">
        <v>5</v>
      </c>
      <c r="B4" s="2" t="s">
        <v>9</v>
      </c>
      <c r="C4" s="1">
        <v>8.1999999999999993</v>
      </c>
      <c r="D4" s="1">
        <v>0.1819331887705711</v>
      </c>
      <c r="E4" s="1">
        <v>4.3899999999999997</v>
      </c>
      <c r="F4" s="1">
        <v>6.5324246549283607E-2</v>
      </c>
      <c r="G4" s="1">
        <v>4.25</v>
      </c>
      <c r="H4" s="1">
        <v>7.4036449289398412E-2</v>
      </c>
      <c r="I4" s="1">
        <v>5.66</v>
      </c>
      <c r="J4" s="1">
        <v>7.101547009121105E-2</v>
      </c>
      <c r="K4" s="1">
        <v>7.1000000000000005</v>
      </c>
      <c r="L4" s="1">
        <v>0.12733856523844198</v>
      </c>
      <c r="M4" s="1">
        <v>5.05</v>
      </c>
      <c r="N4" s="1">
        <v>8.131896313966834E-2</v>
      </c>
      <c r="O4" s="1">
        <v>1.6400000000000001</v>
      </c>
      <c r="P4" s="1">
        <v>2.0532057892825029E-2</v>
      </c>
      <c r="Q4" s="1">
        <v>0.53400000000000003</v>
      </c>
      <c r="R4" s="1">
        <v>1.048518472003891E-2</v>
      </c>
      <c r="S4" s="1">
        <v>6.13E-2</v>
      </c>
      <c r="T4" s="1">
        <v>1.1133374771706921E-3</v>
      </c>
      <c r="U4" s="1">
        <v>1.49E-2</v>
      </c>
      <c r="V4" s="1">
        <v>1.0036302997575104E-3</v>
      </c>
    </row>
    <row r="5" spans="1:33" x14ac:dyDescent="0.25">
      <c r="A5" s="2" t="s">
        <v>6</v>
      </c>
      <c r="B5" s="2" t="s">
        <v>9</v>
      </c>
      <c r="C5" s="1">
        <v>10</v>
      </c>
      <c r="D5" s="1">
        <v>3.2071411791840192E-2</v>
      </c>
      <c r="E5" s="1">
        <v>4.41</v>
      </c>
      <c r="F5" s="1">
        <v>0.21761073704000858</v>
      </c>
      <c r="G5" s="1">
        <v>4.41</v>
      </c>
      <c r="H5" s="1">
        <v>0.15600165001796668</v>
      </c>
      <c r="I5" s="1">
        <v>5.48</v>
      </c>
      <c r="J5" s="1">
        <v>0.57262076341482848</v>
      </c>
      <c r="K5" s="1">
        <v>6.8</v>
      </c>
      <c r="L5" s="1">
        <v>0.57141786977855591</v>
      </c>
      <c r="M5" s="1">
        <v>4.99</v>
      </c>
      <c r="N5" s="1">
        <v>0.32178805352729417</v>
      </c>
      <c r="O5" s="1">
        <v>0.67800000000000005</v>
      </c>
      <c r="P5" s="1">
        <v>4.79026533235724E-3</v>
      </c>
      <c r="Q5" s="1">
        <v>2.4100000000000003E-2</v>
      </c>
      <c r="R5" s="1">
        <v>4.3531225139788193E-4</v>
      </c>
      <c r="S5" s="1">
        <v>0.35599999999999998</v>
      </c>
      <c r="T5" s="1">
        <v>1.6787748358982574E-2</v>
      </c>
      <c r="U5" s="1">
        <v>1.55E-2</v>
      </c>
      <c r="V5" s="1">
        <v>1.5489155952738264E-3</v>
      </c>
    </row>
    <row r="6" spans="1:33" x14ac:dyDescent="0.25">
      <c r="A6" s="2" t="s">
        <v>7</v>
      </c>
      <c r="B6" s="2" t="s">
        <v>9</v>
      </c>
      <c r="C6" s="1">
        <v>15.200000000000001</v>
      </c>
      <c r="D6" s="1">
        <v>0.14125325873531522</v>
      </c>
      <c r="E6" s="1">
        <v>4.66</v>
      </c>
      <c r="F6" s="1">
        <v>0.22660018509419058</v>
      </c>
      <c r="G6" s="1">
        <v>4.4400000000000004</v>
      </c>
      <c r="H6" s="1">
        <v>2.7667706728568702E-2</v>
      </c>
      <c r="I6" s="1">
        <v>5.8500000000000005</v>
      </c>
      <c r="J6" s="1">
        <v>0.11736187239488877</v>
      </c>
      <c r="K6" s="1">
        <v>7.13</v>
      </c>
      <c r="L6" s="1">
        <v>0.11793961308106618</v>
      </c>
      <c r="M6" s="1">
        <v>3.62</v>
      </c>
      <c r="N6" s="1">
        <v>6.430018808295232E-2</v>
      </c>
      <c r="O6" s="1">
        <v>0.47700000000000004</v>
      </c>
      <c r="P6" s="1">
        <v>1.4839797159388138E-2</v>
      </c>
      <c r="Q6" s="1">
        <v>9.58E-3</v>
      </c>
      <c r="R6" s="1">
        <v>1.0068158556756301E-3</v>
      </c>
      <c r="S6" s="1">
        <v>1.3100000000000001E-2</v>
      </c>
      <c r="T6" s="1">
        <v>3.1668538937331704E-4</v>
      </c>
      <c r="U6" s="1">
        <v>8.6800000000000002E-3</v>
      </c>
      <c r="V6" s="1">
        <v>6.5342796887381521E-4</v>
      </c>
    </row>
    <row r="9" spans="1:33" x14ac:dyDescent="0.25">
      <c r="A9">
        <v>2</v>
      </c>
      <c r="B9" s="2" t="s">
        <v>31</v>
      </c>
      <c r="C9">
        <f>C2/55.845</f>
        <v>0.10063568806518042</v>
      </c>
      <c r="D9">
        <f t="shared" ref="D9:H9" si="0">D2/55.845</f>
        <v>1.2453072852306258E-3</v>
      </c>
      <c r="E9">
        <f t="shared" si="0"/>
        <v>7.467096427612141E-2</v>
      </c>
      <c r="F9">
        <f t="shared" si="0"/>
        <v>1.0118048283736254E-3</v>
      </c>
      <c r="G9">
        <f t="shared" si="0"/>
        <v>7.8610439609633806E-2</v>
      </c>
      <c r="H9">
        <f t="shared" si="0"/>
        <v>6.4921391750253634E-4</v>
      </c>
      <c r="I9">
        <f t="shared" ref="I9:V9" si="1">I2/55.845</f>
        <v>0.10314262691377921</v>
      </c>
      <c r="J9">
        <f>J2/55.845</f>
        <v>1.3412830206271063E-3</v>
      </c>
      <c r="K9">
        <f t="shared" si="1"/>
        <v>0.12839108246038142</v>
      </c>
      <c r="L9">
        <f t="shared" si="1"/>
        <v>8.0842915680522814E-4</v>
      </c>
      <c r="M9">
        <f t="shared" si="1"/>
        <v>0.10117288924702302</v>
      </c>
      <c r="N9">
        <f t="shared" si="1"/>
        <v>2.3853919900898432E-3</v>
      </c>
      <c r="O9">
        <f t="shared" si="1"/>
        <v>2.9187930880114607E-2</v>
      </c>
      <c r="P9">
        <f t="shared" si="1"/>
        <v>3.5736977220411653E-4</v>
      </c>
      <c r="Q9">
        <f t="shared" si="1"/>
        <v>1.7065090876533264E-2</v>
      </c>
      <c r="R9">
        <f t="shared" si="1"/>
        <v>3.7193431482016709E-4</v>
      </c>
      <c r="S9" t="e">
        <f t="shared" si="1"/>
        <v>#VALUE!</v>
      </c>
      <c r="T9" t="e">
        <f t="shared" si="1"/>
        <v>#VALUE!</v>
      </c>
      <c r="U9" t="e">
        <f t="shared" si="1"/>
        <v>#VALUE!</v>
      </c>
      <c r="V9" t="e">
        <f t="shared" si="1"/>
        <v>#VALUE!</v>
      </c>
    </row>
    <row r="10" spans="1:33" x14ac:dyDescent="0.25">
      <c r="A10">
        <v>5</v>
      </c>
      <c r="B10" s="2" t="s">
        <v>31</v>
      </c>
      <c r="C10">
        <f>C3/55.845</f>
        <v>0.13483749664249262</v>
      </c>
      <c r="D10">
        <f t="shared" ref="C10:R13" si="2">D3/55.845</f>
        <v>1.8852707483061298E-3</v>
      </c>
      <c r="E10">
        <f>E3/55.845</f>
        <v>7.6819769003491814E-2</v>
      </c>
      <c r="F10">
        <f t="shared" si="2"/>
        <v>5.272406724821469E-4</v>
      </c>
      <c r="G10">
        <f t="shared" si="2"/>
        <v>7.8789506670248019E-2</v>
      </c>
      <c r="H10">
        <f t="shared" si="2"/>
        <v>1.2225827374283086E-3</v>
      </c>
      <c r="I10">
        <f t="shared" si="2"/>
        <v>0.10206822455009401</v>
      </c>
      <c r="J10">
        <f t="shared" si="2"/>
        <v>2.2742145771817877E-3</v>
      </c>
      <c r="K10">
        <f t="shared" si="2"/>
        <v>0.12785388127853883</v>
      </c>
      <c r="L10">
        <f t="shared" si="2"/>
        <v>1.8675249232700847E-3</v>
      </c>
      <c r="M10">
        <f t="shared" si="2"/>
        <v>9.5442743307368613E-2</v>
      </c>
      <c r="N10">
        <f t="shared" si="2"/>
        <v>2.9577330782001822E-3</v>
      </c>
      <c r="O10">
        <f t="shared" si="2"/>
        <v>2.4353120243531205E-2</v>
      </c>
      <c r="P10">
        <f t="shared" si="2"/>
        <v>5.0851587569033397E-5</v>
      </c>
      <c r="Q10">
        <f t="shared" si="2"/>
        <v>5.2466648759960603E-3</v>
      </c>
      <c r="R10">
        <f t="shared" si="2"/>
        <v>1.043731510570543E-4</v>
      </c>
      <c r="S10">
        <f t="shared" ref="S10:V10" si="3">S3/55.845</f>
        <v>8.0222043155161614E-4</v>
      </c>
      <c r="T10">
        <f t="shared" si="3"/>
        <v>1.119506050084832E-5</v>
      </c>
      <c r="U10" t="e">
        <f t="shared" si="3"/>
        <v>#VALUE!</v>
      </c>
      <c r="V10" t="e">
        <f t="shared" si="3"/>
        <v>#VALUE!</v>
      </c>
    </row>
    <row r="11" spans="1:33" x14ac:dyDescent="0.25">
      <c r="A11">
        <v>8</v>
      </c>
      <c r="B11" s="2" t="s">
        <v>31</v>
      </c>
      <c r="C11">
        <f t="shared" si="2"/>
        <v>0.146834989703644</v>
      </c>
      <c r="D11">
        <f t="shared" si="2"/>
        <v>3.257824134131455E-3</v>
      </c>
      <c r="E11">
        <f t="shared" si="2"/>
        <v>7.8610439609633806E-2</v>
      </c>
      <c r="F11">
        <f t="shared" si="2"/>
        <v>1.1697420816417514E-3</v>
      </c>
      <c r="G11">
        <f t="shared" si="2"/>
        <v>7.6103500761035003E-2</v>
      </c>
      <c r="H11">
        <f t="shared" si="2"/>
        <v>1.3257489352564852E-3</v>
      </c>
      <c r="I11">
        <f t="shared" si="2"/>
        <v>0.10135195630763721</v>
      </c>
      <c r="J11">
        <f t="shared" si="2"/>
        <v>1.2716531487368798E-3</v>
      </c>
      <c r="K11">
        <f t="shared" si="2"/>
        <v>0.12713761303608204</v>
      </c>
      <c r="L11">
        <f t="shared" si="2"/>
        <v>2.2802142580077354E-3</v>
      </c>
      <c r="M11">
        <f t="shared" si="2"/>
        <v>9.0428865610171008E-2</v>
      </c>
      <c r="N11">
        <f t="shared" si="2"/>
        <v>1.4561547701614887E-3</v>
      </c>
      <c r="O11">
        <f t="shared" si="2"/>
        <v>2.9366997940728806E-2</v>
      </c>
      <c r="P11">
        <f t="shared" si="2"/>
        <v>3.6766152552287633E-4</v>
      </c>
      <c r="Q11">
        <f t="shared" si="2"/>
        <v>9.5621810367982809E-3</v>
      </c>
      <c r="R11">
        <f t="shared" si="2"/>
        <v>1.8775512078142914E-4</v>
      </c>
      <c r="S11">
        <f t="shared" ref="S11:V11" si="4">S4/55.845</f>
        <v>1.097681081565046E-3</v>
      </c>
      <c r="T11">
        <f t="shared" si="4"/>
        <v>1.9936206950858485E-5</v>
      </c>
      <c r="U11">
        <f t="shared" si="4"/>
        <v>2.6680992031515803E-4</v>
      </c>
      <c r="V11">
        <f t="shared" si="4"/>
        <v>1.7971712772092587E-5</v>
      </c>
    </row>
    <row r="12" spans="1:33" x14ac:dyDescent="0.25">
      <c r="A12">
        <v>14</v>
      </c>
      <c r="B12" s="2" t="s">
        <v>31</v>
      </c>
      <c r="C12">
        <f t="shared" si="2"/>
        <v>0.17906706061420002</v>
      </c>
      <c r="D12">
        <f t="shared" si="2"/>
        <v>5.7429334393124169E-4</v>
      </c>
      <c r="E12">
        <f t="shared" si="2"/>
        <v>7.8968573730862218E-2</v>
      </c>
      <c r="F12">
        <f t="shared" si="2"/>
        <v>3.8966915039843958E-3</v>
      </c>
      <c r="G12">
        <f t="shared" si="2"/>
        <v>7.8968573730862218E-2</v>
      </c>
      <c r="H12">
        <f t="shared" si="2"/>
        <v>2.7934756919682458E-3</v>
      </c>
      <c r="I12">
        <f t="shared" si="2"/>
        <v>9.8128749216581615E-2</v>
      </c>
      <c r="J12">
        <f t="shared" si="2"/>
        <v>1.0253751695135259E-2</v>
      </c>
      <c r="K12">
        <f t="shared" si="2"/>
        <v>0.12176560121765601</v>
      </c>
      <c r="L12">
        <f t="shared" si="2"/>
        <v>1.0232211832367373E-2</v>
      </c>
      <c r="M12">
        <f t="shared" si="2"/>
        <v>8.9354463246485813E-2</v>
      </c>
      <c r="N12">
        <f t="shared" si="2"/>
        <v>5.7621640885897425E-3</v>
      </c>
      <c r="O12">
        <f t="shared" si="2"/>
        <v>1.2140746709642762E-2</v>
      </c>
      <c r="P12">
        <f t="shared" si="2"/>
        <v>8.5777873262731484E-5</v>
      </c>
      <c r="Q12">
        <f t="shared" si="2"/>
        <v>4.3155161608022212E-4</v>
      </c>
      <c r="R12">
        <f t="shared" si="2"/>
        <v>7.7950085307168407E-6</v>
      </c>
      <c r="S12">
        <f t="shared" ref="S12:V12" si="5">S5/55.845</f>
        <v>6.3747873578655209E-3</v>
      </c>
      <c r="T12">
        <f t="shared" si="5"/>
        <v>3.0061327529738697E-4</v>
      </c>
      <c r="U12">
        <f t="shared" si="5"/>
        <v>2.7755394395201003E-4</v>
      </c>
      <c r="V12">
        <f t="shared" si="5"/>
        <v>2.7735976278517797E-5</v>
      </c>
    </row>
    <row r="13" spans="1:33" x14ac:dyDescent="0.25">
      <c r="A13">
        <v>30</v>
      </c>
      <c r="B13" s="2" t="s">
        <v>31</v>
      </c>
      <c r="C13">
        <f>C6/55.845</f>
        <v>0.27218193213358405</v>
      </c>
      <c r="D13">
        <f t="shared" si="2"/>
        <v>2.5293805843909969E-3</v>
      </c>
      <c r="E13">
        <f t="shared" si="2"/>
        <v>8.3445250246217212E-2</v>
      </c>
      <c r="F13">
        <f t="shared" si="2"/>
        <v>4.0576629079450369E-3</v>
      </c>
      <c r="G13">
        <f t="shared" si="2"/>
        <v>7.9505774912704816E-2</v>
      </c>
      <c r="H13">
        <f t="shared" si="2"/>
        <v>4.9543749178205219E-4</v>
      </c>
      <c r="I13">
        <f t="shared" si="2"/>
        <v>0.10475423045930703</v>
      </c>
      <c r="J13">
        <f t="shared" si="2"/>
        <v>2.1015645517931556E-3</v>
      </c>
      <c r="K13">
        <f t="shared" si="2"/>
        <v>0.12767481421792462</v>
      </c>
      <c r="L13">
        <f t="shared" si="2"/>
        <v>2.1119099844402575E-3</v>
      </c>
      <c r="M13">
        <f t="shared" si="2"/>
        <v>6.4822275942340413E-2</v>
      </c>
      <c r="N13">
        <f t="shared" si="2"/>
        <v>1.1514045676954486E-3</v>
      </c>
      <c r="O13">
        <f t="shared" si="2"/>
        <v>8.5414987912973417E-3</v>
      </c>
      <c r="P13">
        <f t="shared" si="2"/>
        <v>2.6573188574425892E-4</v>
      </c>
      <c r="Q13">
        <f t="shared" si="2"/>
        <v>1.7154624406840363E-4</v>
      </c>
      <c r="R13">
        <f t="shared" si="2"/>
        <v>1.8028755585560571E-5</v>
      </c>
      <c r="S13">
        <f t="shared" ref="S13:V13" si="6">S6/55.845</f>
        <v>2.3457784940460205E-4</v>
      </c>
      <c r="T13">
        <f t="shared" si="6"/>
        <v>5.6707921814543302E-6</v>
      </c>
      <c r="U13">
        <f t="shared" si="6"/>
        <v>1.5543020861312563E-4</v>
      </c>
      <c r="V13">
        <f t="shared" si="6"/>
        <v>1.1700742570934108E-5</v>
      </c>
    </row>
    <row r="14" spans="1:33" x14ac:dyDescent="0.25">
      <c r="AB14" s="2"/>
      <c r="AC14" s="2" t="s">
        <v>3</v>
      </c>
      <c r="AD14" s="2" t="s">
        <v>4</v>
      </c>
      <c r="AE14" s="2" t="s">
        <v>5</v>
      </c>
      <c r="AF14" s="2" t="s">
        <v>6</v>
      </c>
      <c r="AG14" s="2" t="s">
        <v>7</v>
      </c>
    </row>
    <row r="15" spans="1:33" x14ac:dyDescent="0.25">
      <c r="AB15" s="2" t="s">
        <v>0</v>
      </c>
      <c r="AC15" s="2" t="s">
        <v>9</v>
      </c>
      <c r="AD15" s="2" t="s">
        <v>9</v>
      </c>
      <c r="AE15" s="2" t="s">
        <v>9</v>
      </c>
      <c r="AF15" s="2" t="s">
        <v>9</v>
      </c>
      <c r="AG15" s="2" t="s">
        <v>9</v>
      </c>
    </row>
    <row r="16" spans="1:33" x14ac:dyDescent="0.25">
      <c r="B16" s="43" t="s">
        <v>32</v>
      </c>
      <c r="C16" s="43"/>
      <c r="D16" s="43"/>
      <c r="AB16" s="2">
        <v>3.53</v>
      </c>
      <c r="AC16" s="1">
        <v>5.62</v>
      </c>
      <c r="AD16" s="1">
        <v>7.53</v>
      </c>
      <c r="AE16" s="1">
        <v>8.1999999999999993</v>
      </c>
      <c r="AF16" s="1">
        <v>10</v>
      </c>
      <c r="AG16" s="1">
        <v>15.200000000000001</v>
      </c>
    </row>
    <row r="17" spans="1:33" x14ac:dyDescent="0.25">
      <c r="A17" t="s">
        <v>45</v>
      </c>
      <c r="AB17" s="2"/>
      <c r="AC17" s="1">
        <v>6.9544185343704282E-2</v>
      </c>
      <c r="AD17" s="1">
        <v>0.10528294493915581</v>
      </c>
      <c r="AE17" s="1">
        <v>0.1819331887705711</v>
      </c>
      <c r="AF17" s="1">
        <v>3.2071411791840192E-2</v>
      </c>
      <c r="AG17" s="1">
        <v>0.14125325873531522</v>
      </c>
    </row>
    <row r="18" spans="1:33" x14ac:dyDescent="0.25">
      <c r="A18">
        <f>A9*24</f>
        <v>48</v>
      </c>
      <c r="B18" s="2"/>
      <c r="E18" s="32"/>
      <c r="AB18" s="2">
        <v>4.4800000000000004</v>
      </c>
      <c r="AC18" s="1">
        <v>4.17</v>
      </c>
      <c r="AD18" s="1">
        <v>4.29</v>
      </c>
      <c r="AE18" s="1">
        <v>4.3899999999999997</v>
      </c>
      <c r="AF18" s="1">
        <v>4.41</v>
      </c>
      <c r="AG18" s="1">
        <v>4.66</v>
      </c>
    </row>
    <row r="19" spans="1:33" x14ac:dyDescent="0.25">
      <c r="A19">
        <f t="shared" ref="A19:A22" si="7">A10*24</f>
        <v>120</v>
      </c>
      <c r="B19" s="83"/>
      <c r="C19" s="45" t="s">
        <v>18</v>
      </c>
      <c r="D19" s="45" t="s">
        <v>20</v>
      </c>
      <c r="E19" s="33" t="s">
        <v>18</v>
      </c>
      <c r="F19" s="33" t="s">
        <v>20</v>
      </c>
      <c r="G19" s="55" t="s">
        <v>18</v>
      </c>
      <c r="H19" s="55" t="s">
        <v>20</v>
      </c>
      <c r="I19" s="61" t="s">
        <v>18</v>
      </c>
      <c r="J19" s="61" t="s">
        <v>20</v>
      </c>
      <c r="AB19" s="2"/>
      <c r="AC19" s="1">
        <v>5.6504240640525102E-2</v>
      </c>
      <c r="AD19" s="1">
        <v>2.9443755354765493E-2</v>
      </c>
      <c r="AE19" s="1">
        <v>6.5324246549283607E-2</v>
      </c>
      <c r="AF19" s="1">
        <v>0.21761073704000858</v>
      </c>
      <c r="AG19" s="1">
        <v>0.22660018509419058</v>
      </c>
    </row>
    <row r="20" spans="1:33" x14ac:dyDescent="0.25">
      <c r="A20">
        <f t="shared" si="7"/>
        <v>192</v>
      </c>
      <c r="B20" s="83" t="s">
        <v>49</v>
      </c>
      <c r="C20" s="46">
        <f>(50/50)*1*0.000253718*0.001</f>
        <v>2.5371800000000002E-7</v>
      </c>
      <c r="D20" s="46">
        <f>(50/50)*1*0.0000148752*0.001</f>
        <v>1.48752E-8</v>
      </c>
      <c r="E20" s="34">
        <f>(50/50)*1*0.0000154467*0.001</f>
        <v>1.54467E-8</v>
      </c>
      <c r="F20" s="34">
        <f>(50/50)*1*0.00000422417*0.001</f>
        <v>4.2241699999999999E-9</v>
      </c>
      <c r="G20" s="56">
        <f>(50/50)*1*0.00000175666*0.001</f>
        <v>1.75666E-9</v>
      </c>
      <c r="H20" s="56">
        <f>(50/50)*1*0.00000125724*0.001</f>
        <v>1.2572400000000001E-9</v>
      </c>
      <c r="I20" s="62">
        <f>(50/50)*1*0.00000288522*0.001</f>
        <v>2.8852200000000001E-9</v>
      </c>
      <c r="J20" s="62">
        <f>(50/50)*1*0.00000280896*0.001</f>
        <v>2.8089599999999998E-9</v>
      </c>
      <c r="AB20" s="2">
        <v>5.0999999999999996</v>
      </c>
      <c r="AC20" s="1">
        <v>4.3899999999999997</v>
      </c>
      <c r="AD20" s="1">
        <v>4.4000000000000004</v>
      </c>
      <c r="AE20" s="1">
        <v>4.25</v>
      </c>
      <c r="AF20" s="1">
        <v>4.41</v>
      </c>
      <c r="AG20" s="1">
        <v>4.4400000000000004</v>
      </c>
    </row>
    <row r="21" spans="1:33" x14ac:dyDescent="0.25">
      <c r="A21">
        <f t="shared" si="7"/>
        <v>336</v>
      </c>
      <c r="B21" s="84" t="s">
        <v>47</v>
      </c>
      <c r="C21" s="46">
        <f>C20/(60*60)</f>
        <v>7.0477222222222224E-11</v>
      </c>
      <c r="D21" s="46">
        <f t="shared" ref="D21:F21" si="8">D20/(60*60)</f>
        <v>4.1319999999999998E-12</v>
      </c>
      <c r="E21" s="34">
        <f t="shared" si="8"/>
        <v>4.2907499999999997E-12</v>
      </c>
      <c r="F21" s="34">
        <f t="shared" si="8"/>
        <v>1.1733805555555555E-12</v>
      </c>
      <c r="G21" s="56">
        <f t="shared" ref="G21" si="9">G20/(60*60)</f>
        <v>4.8796111111111115E-13</v>
      </c>
      <c r="H21" s="56">
        <f t="shared" ref="H21" si="10">H20/(60*60)</f>
        <v>3.4923333333333336E-13</v>
      </c>
      <c r="I21" s="62">
        <f t="shared" ref="I21" si="11">I20/(60*60)</f>
        <v>8.0144999999999998E-13</v>
      </c>
      <c r="J21" s="62">
        <f t="shared" ref="J21" si="12">J20/(60*60)</f>
        <v>7.8026666666666663E-13</v>
      </c>
      <c r="AB21" s="2"/>
      <c r="AC21" s="1">
        <v>3.6255351222929139E-2</v>
      </c>
      <c r="AD21" s="1">
        <v>6.8275132971683888E-2</v>
      </c>
      <c r="AE21" s="1">
        <v>7.4036449289398412E-2</v>
      </c>
      <c r="AF21" s="1">
        <v>0.15600165001796668</v>
      </c>
      <c r="AG21" s="1">
        <v>2.7667706728568702E-2</v>
      </c>
    </row>
    <row r="22" spans="1:33" x14ac:dyDescent="0.25">
      <c r="A22">
        <f t="shared" si="7"/>
        <v>720</v>
      </c>
      <c r="B22" s="2"/>
      <c r="C22" s="45"/>
      <c r="D22" s="45"/>
      <c r="E22" s="33"/>
      <c r="F22" s="33"/>
      <c r="G22" s="55"/>
      <c r="H22" s="55"/>
      <c r="I22" s="61"/>
      <c r="J22" s="61"/>
      <c r="AB22" s="2">
        <v>5.8</v>
      </c>
      <c r="AC22" s="1">
        <v>5.76</v>
      </c>
      <c r="AD22" s="1">
        <v>5.7</v>
      </c>
      <c r="AE22" s="1">
        <v>5.66</v>
      </c>
      <c r="AF22" s="1">
        <v>5.48</v>
      </c>
      <c r="AG22" s="1">
        <v>5.8500000000000005</v>
      </c>
    </row>
    <row r="23" spans="1:33" x14ac:dyDescent="0.25">
      <c r="C23" s="45"/>
      <c r="D23" s="45"/>
      <c r="E23" s="33"/>
      <c r="F23" s="33"/>
      <c r="G23" s="55"/>
      <c r="H23" s="55"/>
      <c r="I23" s="61"/>
      <c r="J23" s="61"/>
      <c r="AB23" s="2"/>
      <c r="AC23" s="1">
        <v>7.4903950286920748E-2</v>
      </c>
      <c r="AD23" s="1">
        <v>0.12700351306271693</v>
      </c>
      <c r="AE23" s="1">
        <v>7.101547009121105E-2</v>
      </c>
      <c r="AF23" s="1">
        <v>0.57262076341482848</v>
      </c>
      <c r="AG23" s="1">
        <v>0.11736187239488877</v>
      </c>
    </row>
    <row r="24" spans="1:33" x14ac:dyDescent="0.25">
      <c r="C24" s="45"/>
      <c r="D24" s="45"/>
      <c r="E24" s="33"/>
      <c r="F24" s="33"/>
      <c r="G24" s="55"/>
      <c r="H24" s="55"/>
      <c r="I24" s="61"/>
      <c r="J24" s="61"/>
      <c r="AB24" s="2">
        <v>6.63</v>
      </c>
      <c r="AC24" s="1">
        <v>7.17</v>
      </c>
      <c r="AD24" s="1">
        <v>7.1400000000000006</v>
      </c>
      <c r="AE24" s="1">
        <v>7.1000000000000005</v>
      </c>
      <c r="AF24" s="1">
        <v>6.8</v>
      </c>
      <c r="AG24" s="1">
        <v>7.13</v>
      </c>
    </row>
    <row r="25" spans="1:33" x14ac:dyDescent="0.25">
      <c r="C25" s="47" t="s">
        <v>21</v>
      </c>
      <c r="D25" s="48" t="s">
        <v>22</v>
      </c>
      <c r="E25" s="51" t="s">
        <v>21</v>
      </c>
      <c r="F25" s="52" t="s">
        <v>22</v>
      </c>
      <c r="G25" s="57" t="s">
        <v>21</v>
      </c>
      <c r="H25" s="58" t="s">
        <v>22</v>
      </c>
      <c r="I25" s="63" t="s">
        <v>21</v>
      </c>
      <c r="J25" s="64" t="s">
        <v>22</v>
      </c>
      <c r="AB25" s="2"/>
      <c r="AC25" s="1">
        <v>4.5146726261787964E-2</v>
      </c>
      <c r="AD25" s="1">
        <v>0.10429192934001788</v>
      </c>
      <c r="AE25" s="1">
        <v>0.12733856523844198</v>
      </c>
      <c r="AF25" s="1">
        <v>0.57141786977855591</v>
      </c>
      <c r="AG25" s="1">
        <v>0.11793961308106618</v>
      </c>
    </row>
    <row r="26" spans="1:33" x14ac:dyDescent="0.25">
      <c r="C26" s="49" t="s">
        <v>23</v>
      </c>
      <c r="D26" s="50" t="s">
        <v>1</v>
      </c>
      <c r="E26" s="53" t="s">
        <v>23</v>
      </c>
      <c r="F26" s="54" t="s">
        <v>1</v>
      </c>
      <c r="G26" s="59" t="s">
        <v>23</v>
      </c>
      <c r="H26" s="60" t="s">
        <v>1</v>
      </c>
      <c r="I26" s="65" t="s">
        <v>23</v>
      </c>
      <c r="J26" s="66" t="s">
        <v>1</v>
      </c>
      <c r="AB26" s="2">
        <v>7.47</v>
      </c>
      <c r="AC26" s="1">
        <v>5.65</v>
      </c>
      <c r="AD26" s="1">
        <v>5.33</v>
      </c>
      <c r="AE26" s="1">
        <v>5.05</v>
      </c>
      <c r="AF26" s="1">
        <v>4.99</v>
      </c>
      <c r="AG26" s="1">
        <v>3.62</v>
      </c>
    </row>
    <row r="27" spans="1:33" ht="36" customHeight="1" x14ac:dyDescent="0.25">
      <c r="C27" s="49" t="s">
        <v>24</v>
      </c>
      <c r="D27" s="50" t="s">
        <v>33</v>
      </c>
      <c r="E27" s="53" t="s">
        <v>24</v>
      </c>
      <c r="F27" s="54" t="s">
        <v>33</v>
      </c>
      <c r="G27" s="59" t="s">
        <v>24</v>
      </c>
      <c r="H27" s="60" t="s">
        <v>33</v>
      </c>
      <c r="I27" s="65" t="s">
        <v>24</v>
      </c>
      <c r="J27" s="66" t="s">
        <v>33</v>
      </c>
      <c r="AB27" s="2"/>
      <c r="AC27" s="1">
        <v>0.1332122156865673</v>
      </c>
      <c r="AD27" s="1">
        <v>0.16517460375208917</v>
      </c>
      <c r="AE27" s="1">
        <v>8.131896313966834E-2</v>
      </c>
      <c r="AF27" s="1">
        <v>0.32178805352729417</v>
      </c>
      <c r="AG27" s="1">
        <v>6.430018808295232E-2</v>
      </c>
    </row>
    <row r="28" spans="1:33" ht="36" customHeight="1" x14ac:dyDescent="0.25">
      <c r="C28" s="49" t="s">
        <v>25</v>
      </c>
      <c r="D28" s="50" t="s">
        <v>34</v>
      </c>
      <c r="E28" s="53" t="s">
        <v>25</v>
      </c>
      <c r="F28" s="54" t="s">
        <v>37</v>
      </c>
      <c r="G28" s="59" t="s">
        <v>25</v>
      </c>
      <c r="H28" s="60" t="s">
        <v>60</v>
      </c>
      <c r="I28" s="65" t="s">
        <v>25</v>
      </c>
      <c r="J28" s="66" t="s">
        <v>62</v>
      </c>
      <c r="AB28" s="2">
        <v>8.51</v>
      </c>
      <c r="AC28" s="1">
        <v>1.6300000000000001</v>
      </c>
      <c r="AD28" s="1">
        <v>1.36</v>
      </c>
      <c r="AE28" s="1">
        <v>1.6400000000000001</v>
      </c>
      <c r="AF28" s="1">
        <v>0.67800000000000005</v>
      </c>
      <c r="AG28" s="1">
        <v>0.47700000000000004</v>
      </c>
    </row>
    <row r="29" spans="1:33" ht="48" customHeight="1" x14ac:dyDescent="0.25">
      <c r="C29" s="49" t="s">
        <v>26</v>
      </c>
      <c r="D29" s="50" t="s">
        <v>43</v>
      </c>
      <c r="E29" s="53" t="s">
        <v>26</v>
      </c>
      <c r="F29" s="54" t="s">
        <v>51</v>
      </c>
      <c r="G29" s="59" t="s">
        <v>26</v>
      </c>
      <c r="H29" s="60" t="s">
        <v>61</v>
      </c>
      <c r="I29" s="65" t="s">
        <v>26</v>
      </c>
      <c r="J29" s="66" t="s">
        <v>63</v>
      </c>
      <c r="K29" s="44" t="s">
        <v>44</v>
      </c>
      <c r="AB29" s="2"/>
      <c r="AC29" s="1">
        <v>1.9957314928738888E-2</v>
      </c>
      <c r="AD29" s="1">
        <v>2.8398069077926699E-3</v>
      </c>
      <c r="AE29" s="1">
        <v>2.0532057892825029E-2</v>
      </c>
      <c r="AF29" s="1">
        <v>4.79026533235724E-3</v>
      </c>
      <c r="AG29" s="1">
        <v>1.4839797159388138E-2</v>
      </c>
    </row>
    <row r="30" spans="1:33" ht="36" x14ac:dyDescent="0.25">
      <c r="C30" s="49" t="s">
        <v>27</v>
      </c>
      <c r="D30" s="50">
        <v>54.503399999999999</v>
      </c>
      <c r="E30" s="53" t="s">
        <v>27</v>
      </c>
      <c r="F30" s="54">
        <v>1.7981100000000001</v>
      </c>
      <c r="G30" s="59" t="s">
        <v>27</v>
      </c>
      <c r="H30" s="60">
        <v>3.72567</v>
      </c>
      <c r="I30" s="65" t="s">
        <v>27</v>
      </c>
      <c r="J30" s="66">
        <v>1.7846500000000001</v>
      </c>
      <c r="AB30" s="2">
        <v>9.5</v>
      </c>
      <c r="AC30" s="1">
        <v>0.95300000000000007</v>
      </c>
      <c r="AD30" s="1">
        <v>0.29299999999999998</v>
      </c>
      <c r="AE30" s="1">
        <v>0.53400000000000003</v>
      </c>
      <c r="AF30" s="1">
        <v>2.4100000000000003E-2</v>
      </c>
      <c r="AG30" s="1">
        <v>9.58E-3</v>
      </c>
    </row>
    <row r="31" spans="1:33" x14ac:dyDescent="0.25">
      <c r="C31" s="49" t="s">
        <v>28</v>
      </c>
      <c r="D31" s="50">
        <v>0.99487999999999999</v>
      </c>
      <c r="E31" s="53" t="s">
        <v>28</v>
      </c>
      <c r="F31" s="54">
        <v>0.90375000000000005</v>
      </c>
      <c r="G31" s="59" t="s">
        <v>28</v>
      </c>
      <c r="H31" s="60">
        <v>0.62787000000000004</v>
      </c>
      <c r="I31" s="65" t="s">
        <v>28</v>
      </c>
      <c r="J31" s="66">
        <v>0.51007999999999998</v>
      </c>
      <c r="AB31" s="2"/>
      <c r="AC31" s="1">
        <v>2.0770671811132232E-2</v>
      </c>
      <c r="AD31" s="1">
        <v>5.8287186207811974E-3</v>
      </c>
      <c r="AE31" s="1">
        <v>1.048518472003891E-2</v>
      </c>
      <c r="AF31" s="1">
        <v>4.3531225139788193E-4</v>
      </c>
      <c r="AG31" s="1">
        <v>1.0068158556756301E-3</v>
      </c>
    </row>
    <row r="32" spans="1:33" ht="24" x14ac:dyDescent="0.25">
      <c r="C32" s="49" t="s">
        <v>29</v>
      </c>
      <c r="D32" s="50">
        <v>0.98978999999999995</v>
      </c>
      <c r="E32" s="53" t="s">
        <v>29</v>
      </c>
      <c r="F32" s="54">
        <v>0.81676000000000004</v>
      </c>
      <c r="G32" s="59" t="s">
        <v>29</v>
      </c>
      <c r="H32" s="60">
        <v>0.39422000000000001</v>
      </c>
      <c r="I32" s="65" t="s">
        <v>29</v>
      </c>
      <c r="J32" s="66">
        <v>0.26018000000000002</v>
      </c>
      <c r="AB32" s="2">
        <v>10.6</v>
      </c>
      <c r="AC32" s="1" t="e">
        <v>#VALUE!</v>
      </c>
      <c r="AD32" s="1">
        <v>4.48E-2</v>
      </c>
      <c r="AE32" s="1">
        <v>6.13E-2</v>
      </c>
      <c r="AF32" s="1">
        <v>0.35599999999999998</v>
      </c>
      <c r="AG32" s="1">
        <v>1.3100000000000001E-2</v>
      </c>
    </row>
    <row r="33" spans="3:33" x14ac:dyDescent="0.25">
      <c r="C33" s="49" t="s">
        <v>30</v>
      </c>
      <c r="D33" s="50">
        <v>0.98638999999999999</v>
      </c>
      <c r="E33" s="53" t="s">
        <v>30</v>
      </c>
      <c r="F33" s="54">
        <v>0.75568000000000002</v>
      </c>
      <c r="G33" s="59" t="s">
        <v>30</v>
      </c>
      <c r="H33" s="60">
        <v>0.19228999999999999</v>
      </c>
      <c r="I33" s="65" t="s">
        <v>30</v>
      </c>
      <c r="J33" s="66">
        <v>1.357E-2</v>
      </c>
      <c r="AB33" s="2"/>
      <c r="AC33" s="1" t="e">
        <v>#VALUE!</v>
      </c>
      <c r="AD33" s="1">
        <v>6.251881536698744E-4</v>
      </c>
      <c r="AE33" s="1">
        <v>1.1133374771706921E-3</v>
      </c>
      <c r="AF33" s="1">
        <v>1.6787748358982574E-2</v>
      </c>
      <c r="AG33" s="1">
        <v>3.1668538937331704E-4</v>
      </c>
    </row>
    <row r="34" spans="3:33" x14ac:dyDescent="0.25">
      <c r="AB34" s="2">
        <v>11.47</v>
      </c>
      <c r="AC34" s="1" t="e">
        <v>#VALUE!</v>
      </c>
      <c r="AD34" s="1" t="e">
        <v>#VALUE!</v>
      </c>
      <c r="AE34" s="1">
        <v>1.49E-2</v>
      </c>
      <c r="AF34" s="1">
        <v>1.55E-2</v>
      </c>
      <c r="AG34" s="1">
        <v>8.6800000000000002E-3</v>
      </c>
    </row>
    <row r="35" spans="3:33" x14ac:dyDescent="0.25">
      <c r="AB35" s="2"/>
      <c r="AC35" s="1" t="e">
        <v>#VALUE!</v>
      </c>
      <c r="AD35" s="1" t="e">
        <v>#VALUE!</v>
      </c>
      <c r="AE35" s="1">
        <v>1.0036302997575104E-3</v>
      </c>
      <c r="AF35" s="1">
        <v>1.5489155952738264E-3</v>
      </c>
      <c r="AG35" s="1">
        <v>6.5342796887381521E-4</v>
      </c>
    </row>
  </sheetData>
  <mergeCells count="1"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7:L44"/>
  <sheetViews>
    <sheetView topLeftCell="B1" zoomScaleNormal="100" workbookViewId="0">
      <selection activeCell="O9" sqref="O9"/>
    </sheetView>
  </sheetViews>
  <sheetFormatPr defaultRowHeight="15" x14ac:dyDescent="0.25"/>
  <sheetData>
    <row r="7" spans="3:12" x14ac:dyDescent="0.25">
      <c r="C7" s="14" t="s">
        <v>0</v>
      </c>
      <c r="D7" s="14" t="s">
        <v>1</v>
      </c>
      <c r="E7" s="14" t="s">
        <v>1</v>
      </c>
      <c r="F7" s="14" t="s">
        <v>1</v>
      </c>
      <c r="G7" s="14" t="s">
        <v>1</v>
      </c>
      <c r="I7" s="43" t="s">
        <v>15</v>
      </c>
      <c r="J7" s="43"/>
      <c r="K7" s="43"/>
      <c r="L7" s="43"/>
    </row>
    <row r="8" spans="3:12" x14ac:dyDescent="0.25">
      <c r="C8" s="14"/>
      <c r="D8" s="14" t="s">
        <v>2</v>
      </c>
      <c r="E8" s="14" t="s">
        <v>2</v>
      </c>
      <c r="F8" s="14" t="s">
        <v>2</v>
      </c>
      <c r="G8" s="14" t="s">
        <v>2</v>
      </c>
    </row>
    <row r="9" spans="3:12" x14ac:dyDescent="0.25">
      <c r="C9" s="14"/>
      <c r="D9" s="14" t="s">
        <v>3</v>
      </c>
      <c r="E9" s="14" t="s">
        <v>11</v>
      </c>
      <c r="F9" s="14" t="s">
        <v>6</v>
      </c>
      <c r="G9" s="14" t="s">
        <v>12</v>
      </c>
      <c r="I9" s="14" t="s">
        <v>3</v>
      </c>
      <c r="J9" s="14" t="s">
        <v>11</v>
      </c>
      <c r="K9" s="14" t="s">
        <v>6</v>
      </c>
      <c r="L9" s="14" t="s">
        <v>12</v>
      </c>
    </row>
    <row r="10" spans="3:12" ht="15.75" x14ac:dyDescent="0.25">
      <c r="C10" s="14">
        <v>3.52</v>
      </c>
      <c r="D10" s="1">
        <v>8860</v>
      </c>
      <c r="E10" s="1">
        <v>10900</v>
      </c>
      <c r="F10" s="1">
        <v>11500</v>
      </c>
      <c r="G10" s="1">
        <v>13600</v>
      </c>
      <c r="I10" s="16">
        <v>3.6609935287749799E-2</v>
      </c>
      <c r="J10" s="17">
        <v>3.6380992779460497E-2</v>
      </c>
      <c r="K10" s="18">
        <v>1.9459164539025888</v>
      </c>
      <c r="L10" s="18">
        <v>3.5840521997427501</v>
      </c>
    </row>
    <row r="11" spans="3:12" ht="15.75" x14ac:dyDescent="0.25">
      <c r="C11" s="14">
        <v>4.5</v>
      </c>
      <c r="D11" s="1">
        <v>9570</v>
      </c>
      <c r="E11" s="1">
        <v>9860</v>
      </c>
      <c r="F11" s="1">
        <v>10000</v>
      </c>
      <c r="G11" s="1">
        <v>9940</v>
      </c>
      <c r="I11" s="16">
        <v>3.6875305379099346E-2</v>
      </c>
      <c r="J11" s="17">
        <v>4.1349984008689493E-2</v>
      </c>
      <c r="K11" s="18">
        <v>1.5036036117063991</v>
      </c>
      <c r="L11" s="18">
        <v>0.37590011606011642</v>
      </c>
    </row>
    <row r="12" spans="3:12" ht="15.75" x14ac:dyDescent="0.25">
      <c r="C12" s="14">
        <v>5.1100000000000003</v>
      </c>
      <c r="D12" s="1">
        <v>8810</v>
      </c>
      <c r="E12" s="1">
        <v>8000</v>
      </c>
      <c r="F12" s="1">
        <v>9410</v>
      </c>
      <c r="G12" s="1">
        <v>9450</v>
      </c>
      <c r="I12" s="16">
        <v>5.3374763142314811E-2</v>
      </c>
      <c r="J12" s="17">
        <v>9.341958089061058E-3</v>
      </c>
      <c r="K12" s="18">
        <v>2.5140182451908868</v>
      </c>
      <c r="L12" s="18">
        <v>1.993943984594319</v>
      </c>
    </row>
    <row r="13" spans="3:12" ht="15.75" x14ac:dyDescent="0.25">
      <c r="C13" s="14">
        <v>5.84</v>
      </c>
      <c r="D13" s="1">
        <v>7370</v>
      </c>
      <c r="E13" s="1">
        <v>7380</v>
      </c>
      <c r="F13" s="1">
        <v>7240</v>
      </c>
      <c r="G13" s="1">
        <v>7780</v>
      </c>
      <c r="I13" s="16">
        <v>7.736792466944209E-2</v>
      </c>
      <c r="J13" s="17">
        <v>9.9213077992870505E-3</v>
      </c>
      <c r="K13" s="18">
        <v>2.94504171731394</v>
      </c>
      <c r="L13" s="18">
        <v>1.119386410473955</v>
      </c>
    </row>
    <row r="14" spans="3:12" ht="15.75" x14ac:dyDescent="0.25">
      <c r="C14" s="14">
        <v>6.65</v>
      </c>
      <c r="D14" s="1">
        <v>6950</v>
      </c>
      <c r="E14" s="1">
        <v>6840</v>
      </c>
      <c r="F14" s="1">
        <v>4430</v>
      </c>
      <c r="G14" s="1">
        <v>5320</v>
      </c>
      <c r="I14" s="16">
        <v>2.1909431144626748E-2</v>
      </c>
      <c r="J14" s="17">
        <v>7.0393130004963445E-3</v>
      </c>
      <c r="K14" s="18">
        <v>1.4051915124081098</v>
      </c>
      <c r="L14" s="18">
        <v>0.37141026284604906</v>
      </c>
    </row>
    <row r="15" spans="3:12" ht="15.75" x14ac:dyDescent="0.25">
      <c r="C15" s="14">
        <v>7.52</v>
      </c>
      <c r="D15" s="1">
        <v>6310</v>
      </c>
      <c r="E15" s="1">
        <v>6310</v>
      </c>
      <c r="F15" s="1">
        <v>7640</v>
      </c>
      <c r="G15" s="1">
        <v>6400</v>
      </c>
      <c r="I15" s="16">
        <v>2.8797228597402996E-2</v>
      </c>
      <c r="J15" s="17">
        <v>4.0666505996058602E-2</v>
      </c>
      <c r="K15" s="18">
        <v>1.3241116425833899</v>
      </c>
      <c r="L15" s="18">
        <v>1.7002561683017337</v>
      </c>
    </row>
    <row r="16" spans="3:12" ht="15.75" x14ac:dyDescent="0.25">
      <c r="C16" s="14">
        <v>8.52</v>
      </c>
      <c r="D16" s="1">
        <v>3380</v>
      </c>
      <c r="E16" s="1">
        <v>2770</v>
      </c>
      <c r="F16" s="1">
        <v>3390</v>
      </c>
      <c r="G16" s="1">
        <v>2780</v>
      </c>
      <c r="I16" s="16">
        <v>3.1636072030436516E-2</v>
      </c>
      <c r="J16" s="17">
        <v>4.0450178119138286E-2</v>
      </c>
      <c r="K16" s="18">
        <v>1.5800418495596873</v>
      </c>
      <c r="L16" s="18">
        <v>1.5269642689047256</v>
      </c>
    </row>
    <row r="17" spans="3:12" ht="15.75" x14ac:dyDescent="0.25">
      <c r="C17" s="14">
        <v>9.4700000000000006</v>
      </c>
      <c r="D17" s="1">
        <v>34.4</v>
      </c>
      <c r="E17" s="1" t="s">
        <v>13</v>
      </c>
      <c r="F17" s="1">
        <v>19.5</v>
      </c>
      <c r="G17" s="1">
        <v>27.1</v>
      </c>
      <c r="I17" s="16">
        <v>5.8447480341169998E-2</v>
      </c>
      <c r="J17" s="17" t="s">
        <v>8</v>
      </c>
      <c r="K17" s="18">
        <v>2.0024125172694753</v>
      </c>
      <c r="L17" s="18">
        <v>1.0869169744985843</v>
      </c>
    </row>
    <row r="18" spans="3:12" ht="15.75" x14ac:dyDescent="0.25">
      <c r="C18" s="14">
        <v>10.55</v>
      </c>
      <c r="D18" s="1" t="s">
        <v>13</v>
      </c>
      <c r="E18" s="1">
        <v>20.2</v>
      </c>
      <c r="F18" s="1">
        <v>42.7</v>
      </c>
      <c r="G18" s="1">
        <v>10.199999999999999</v>
      </c>
      <c r="I18" s="16" t="s">
        <v>8</v>
      </c>
      <c r="J18" s="17">
        <v>2.503107053737352E-2</v>
      </c>
      <c r="K18" s="18">
        <v>0.81636779728769726</v>
      </c>
      <c r="L18" s="18">
        <v>0.91475618443534801</v>
      </c>
    </row>
    <row r="19" spans="3:12" ht="15.75" x14ac:dyDescent="0.25">
      <c r="C19" s="14">
        <v>11.3</v>
      </c>
      <c r="D19" s="1">
        <v>12.6</v>
      </c>
      <c r="E19" s="1">
        <v>30.8</v>
      </c>
      <c r="F19" s="1">
        <v>73.099999999999994</v>
      </c>
      <c r="G19" s="1">
        <v>14.2</v>
      </c>
      <c r="I19" s="16">
        <v>7.8398697626879996E-2</v>
      </c>
      <c r="J19" s="17">
        <v>3.8919438802636E-2</v>
      </c>
      <c r="K19" s="18">
        <v>4.9166959368738192</v>
      </c>
      <c r="L19" s="18">
        <v>1.1439255165791016</v>
      </c>
    </row>
    <row r="22" spans="3:12" x14ac:dyDescent="0.25">
      <c r="D22" s="15"/>
      <c r="E22" s="15"/>
      <c r="F22" s="15"/>
      <c r="G22" s="15"/>
    </row>
    <row r="34" spans="3:8" x14ac:dyDescent="0.25">
      <c r="D34" s="7"/>
      <c r="E34" s="7"/>
      <c r="F34" s="7"/>
      <c r="G34" s="7"/>
      <c r="H34" s="7"/>
    </row>
    <row r="35" spans="3:8" x14ac:dyDescent="0.25">
      <c r="C35" s="15"/>
    </row>
    <row r="36" spans="3:8" x14ac:dyDescent="0.25">
      <c r="C36" s="15"/>
    </row>
    <row r="37" spans="3:8" x14ac:dyDescent="0.25">
      <c r="C37" s="15"/>
    </row>
    <row r="38" spans="3:8" x14ac:dyDescent="0.25">
      <c r="C38" s="15"/>
    </row>
    <row r="39" spans="3:8" x14ac:dyDescent="0.25">
      <c r="C39" s="15"/>
    </row>
    <row r="40" spans="3:8" x14ac:dyDescent="0.25">
      <c r="C40" s="15"/>
    </row>
    <row r="41" spans="3:8" x14ac:dyDescent="0.25">
      <c r="C41" s="15"/>
    </row>
    <row r="42" spans="3:8" x14ac:dyDescent="0.25">
      <c r="C42" s="15"/>
    </row>
    <row r="43" spans="3:8" x14ac:dyDescent="0.25">
      <c r="C43" s="15"/>
    </row>
    <row r="44" spans="3:8" x14ac:dyDescent="0.25">
      <c r="C44" s="15"/>
    </row>
  </sheetData>
  <mergeCells count="1">
    <mergeCell ref="I7: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6"/>
  <sheetViews>
    <sheetView zoomScaleNormal="100" workbookViewId="0">
      <selection activeCell="O28" sqref="O28"/>
    </sheetView>
  </sheetViews>
  <sheetFormatPr defaultColWidth="9.140625" defaultRowHeight="15" x14ac:dyDescent="0.25"/>
  <cols>
    <col min="1" max="1" width="9.140625" style="1"/>
    <col min="2" max="2" width="12.28515625" style="1" bestFit="1" customWidth="1"/>
    <col min="3" max="3" width="11" style="1" bestFit="1" customWidth="1"/>
    <col min="4" max="4" width="13.140625" style="1" bestFit="1" customWidth="1"/>
    <col min="5" max="5" width="12.7109375" style="1" bestFit="1" customWidth="1"/>
    <col min="6" max="6" width="13.140625" style="1" bestFit="1" customWidth="1"/>
    <col min="7" max="7" width="13.42578125" style="1" bestFit="1" customWidth="1"/>
    <col min="8" max="8" width="13.140625" style="1" bestFit="1" customWidth="1"/>
    <col min="9" max="9" width="13.42578125" style="1" bestFit="1" customWidth="1"/>
    <col min="10" max="10" width="13.140625" style="1" bestFit="1" customWidth="1"/>
    <col min="11" max="16384" width="9.140625" style="1"/>
  </cols>
  <sheetData>
    <row r="1" spans="1:22" x14ac:dyDescent="0.25">
      <c r="B1" s="23"/>
      <c r="C1" s="2">
        <v>3.52</v>
      </c>
      <c r="D1" s="2"/>
      <c r="E1" s="2">
        <v>4.5</v>
      </c>
      <c r="F1" s="2"/>
      <c r="G1" s="2">
        <v>5.1100000000000003</v>
      </c>
      <c r="H1" s="2"/>
      <c r="I1" s="2">
        <v>5.84</v>
      </c>
      <c r="J1" s="2"/>
      <c r="K1" s="2">
        <v>6.65</v>
      </c>
      <c r="L1" s="2"/>
      <c r="M1" s="2">
        <v>7.52</v>
      </c>
      <c r="N1" s="2"/>
      <c r="O1" s="2">
        <v>8.52</v>
      </c>
      <c r="P1" s="2"/>
      <c r="Q1" s="2">
        <v>9.4700000000000006</v>
      </c>
      <c r="R1" s="2"/>
      <c r="S1" s="2">
        <v>10.55</v>
      </c>
      <c r="T1" s="2"/>
      <c r="U1" s="2">
        <v>11.3</v>
      </c>
      <c r="V1" s="2"/>
    </row>
    <row r="2" spans="1:22" x14ac:dyDescent="0.25">
      <c r="A2" s="2" t="s">
        <v>3</v>
      </c>
      <c r="B2" s="2" t="s">
        <v>9</v>
      </c>
      <c r="C2" s="1">
        <v>8.86</v>
      </c>
      <c r="D2" s="1">
        <v>0.32436402664946301</v>
      </c>
      <c r="E2" s="1">
        <v>9.57</v>
      </c>
      <c r="F2" s="1">
        <v>0.35289667247798073</v>
      </c>
      <c r="G2" s="1">
        <v>8.81</v>
      </c>
      <c r="H2" s="1">
        <v>0.47023166328379351</v>
      </c>
      <c r="I2" s="1">
        <v>7.37</v>
      </c>
      <c r="J2" s="1">
        <v>0.57020160481378823</v>
      </c>
      <c r="K2" s="1">
        <v>6.95</v>
      </c>
      <c r="L2" s="1">
        <v>0.15227054645515589</v>
      </c>
      <c r="M2" s="1">
        <v>6.3100000000000005</v>
      </c>
      <c r="N2" s="1">
        <v>0.18171051244961292</v>
      </c>
      <c r="O2" s="1">
        <v>3.38</v>
      </c>
      <c r="P2" s="1">
        <v>0.10692992346287541</v>
      </c>
      <c r="Q2" s="1">
        <v>3.44E-2</v>
      </c>
      <c r="R2" s="1">
        <v>2.0105933237362481E-3</v>
      </c>
      <c r="S2" s="1" t="e">
        <v>#VALUE!</v>
      </c>
      <c r="T2" s="1" t="e">
        <v>#VALUE!</v>
      </c>
      <c r="U2" s="1">
        <v>1.26E-2</v>
      </c>
      <c r="V2" s="1">
        <v>9.8782359009868788E-4</v>
      </c>
    </row>
    <row r="3" spans="1:22" x14ac:dyDescent="0.25">
      <c r="A3" s="2" t="s">
        <v>11</v>
      </c>
      <c r="B3" s="2" t="s">
        <v>9</v>
      </c>
      <c r="C3" s="1">
        <v>10.9</v>
      </c>
      <c r="D3" s="1">
        <v>0.39655282129611941</v>
      </c>
      <c r="E3" s="1">
        <v>9.86</v>
      </c>
      <c r="F3" s="1">
        <v>0.40771084232567839</v>
      </c>
      <c r="G3" s="1">
        <v>8</v>
      </c>
      <c r="H3" s="1">
        <v>7.4735664712488464E-2</v>
      </c>
      <c r="I3" s="1">
        <v>7.38</v>
      </c>
      <c r="J3" s="1">
        <v>7.321925155873843E-2</v>
      </c>
      <c r="K3" s="1">
        <v>6.84</v>
      </c>
      <c r="L3" s="1">
        <v>4.8148900923394994E-2</v>
      </c>
      <c r="M3" s="1">
        <v>6.3100000000000005</v>
      </c>
      <c r="N3" s="1">
        <v>0.25660565283512982</v>
      </c>
      <c r="O3" s="1">
        <v>2.77</v>
      </c>
      <c r="P3" s="1">
        <v>0.11204699339001305</v>
      </c>
      <c r="Q3" s="1" t="e">
        <v>#VALUE!</v>
      </c>
      <c r="R3" s="1" t="e">
        <v>#VALUE!</v>
      </c>
      <c r="S3" s="1">
        <v>2.0199999999999999E-2</v>
      </c>
      <c r="T3" s="1">
        <v>5.0562762485494505E-4</v>
      </c>
      <c r="U3" s="1">
        <v>3.0800000000000001E-2</v>
      </c>
      <c r="V3" s="1">
        <v>1.1987187151211889E-3</v>
      </c>
    </row>
    <row r="4" spans="1:22" x14ac:dyDescent="0.25">
      <c r="A4" s="2" t="s">
        <v>6</v>
      </c>
      <c r="B4" s="2" t="s">
        <v>9</v>
      </c>
      <c r="C4" s="1">
        <v>11.5</v>
      </c>
      <c r="D4" s="1">
        <v>0.22378039219879772</v>
      </c>
      <c r="E4" s="1">
        <v>10</v>
      </c>
      <c r="F4" s="1">
        <v>0.15036036117063992</v>
      </c>
      <c r="G4" s="1">
        <v>9.41</v>
      </c>
      <c r="H4" s="1">
        <v>0.23656911687246246</v>
      </c>
      <c r="I4" s="1">
        <v>7.24</v>
      </c>
      <c r="J4" s="1">
        <v>0.21322102033352955</v>
      </c>
      <c r="K4" s="1">
        <v>4.43</v>
      </c>
      <c r="L4" s="1">
        <v>6.2249983999679258E-2</v>
      </c>
      <c r="M4" s="1">
        <v>7.6400000000000006</v>
      </c>
      <c r="N4" s="1">
        <v>0.10116212949337099</v>
      </c>
      <c r="O4" s="1">
        <v>3.39</v>
      </c>
      <c r="P4" s="1">
        <v>5.3563418700073404E-2</v>
      </c>
      <c r="Q4" s="1">
        <v>1.95E-2</v>
      </c>
      <c r="R4" s="1">
        <v>3.9047044086754768E-4</v>
      </c>
      <c r="S4" s="1">
        <v>4.2700000000000002E-2</v>
      </c>
      <c r="T4" s="1">
        <v>3.4858904944184678E-4</v>
      </c>
      <c r="U4" s="1">
        <v>7.3099999999999998E-2</v>
      </c>
      <c r="V4" s="1">
        <v>3.594104729854762E-3</v>
      </c>
    </row>
    <row r="5" spans="1:22" x14ac:dyDescent="0.25">
      <c r="A5" s="2" t="s">
        <v>12</v>
      </c>
      <c r="B5" s="2" t="s">
        <v>9</v>
      </c>
      <c r="C5" s="1">
        <v>13.6</v>
      </c>
      <c r="D5" s="1">
        <v>0.48743109916501404</v>
      </c>
      <c r="E5" s="1">
        <v>9.94</v>
      </c>
      <c r="F5" s="1">
        <v>3.7364471536375572E-2</v>
      </c>
      <c r="G5" s="1">
        <v>9.4500000000000011</v>
      </c>
      <c r="H5" s="1">
        <v>0.18842770654416316</v>
      </c>
      <c r="I5" s="1">
        <v>7.78</v>
      </c>
      <c r="J5" s="1">
        <v>8.7088262734873703E-2</v>
      </c>
      <c r="K5" s="1">
        <v>5.32</v>
      </c>
      <c r="L5" s="1">
        <v>1.9759025983409811E-2</v>
      </c>
      <c r="M5" s="1">
        <v>6.4</v>
      </c>
      <c r="N5" s="1">
        <v>0.10881639477131096</v>
      </c>
      <c r="O5" s="1">
        <v>2.7800000000000002</v>
      </c>
      <c r="P5" s="1">
        <v>4.2449606675551373E-2</v>
      </c>
      <c r="Q5" s="1">
        <v>2.7100000000000003E-2</v>
      </c>
      <c r="R5" s="1">
        <v>2.9455450008911637E-4</v>
      </c>
      <c r="S5" s="1">
        <v>1.0199999999999999E-2</v>
      </c>
      <c r="T5" s="1">
        <v>9.3305130812405493E-5</v>
      </c>
      <c r="U5" s="1">
        <v>1.4199999999999999E-2</v>
      </c>
      <c r="V5" s="1">
        <v>1.624374233542324E-4</v>
      </c>
    </row>
    <row r="9" spans="1:22" x14ac:dyDescent="0.25">
      <c r="A9" s="1">
        <v>2</v>
      </c>
      <c r="B9" s="2" t="s">
        <v>31</v>
      </c>
      <c r="C9" s="1">
        <f>C2/55.845</f>
        <v>0.15865341570418121</v>
      </c>
      <c r="D9" s="1">
        <f t="shared" ref="D9:J9" si="0">D2/55.845</f>
        <v>5.8082912821105382E-3</v>
      </c>
      <c r="E9" s="1">
        <f t="shared" si="0"/>
        <v>0.17136717700778942</v>
      </c>
      <c r="F9" s="1">
        <f t="shared" si="0"/>
        <v>6.3192169841164072E-3</v>
      </c>
      <c r="G9" s="1">
        <f t="shared" si="0"/>
        <v>0.15775808040111022</v>
      </c>
      <c r="H9" s="36">
        <f t="shared" si="0"/>
        <v>8.4203001751955147E-3</v>
      </c>
      <c r="I9" s="36">
        <f t="shared" si="0"/>
        <v>0.13197242367266543</v>
      </c>
      <c r="J9" s="36">
        <f t="shared" si="0"/>
        <v>1.0210432533150474E-2</v>
      </c>
    </row>
    <row r="10" spans="1:22" x14ac:dyDescent="0.25">
      <c r="A10" s="1">
        <v>7</v>
      </c>
      <c r="B10" s="2" t="s">
        <v>31</v>
      </c>
      <c r="C10" s="1">
        <f t="shared" ref="C10:D11" si="1">C3/55.845</f>
        <v>0.19518309606947803</v>
      </c>
      <c r="D10" s="1">
        <f t="shared" si="1"/>
        <v>7.1009548087764239E-3</v>
      </c>
      <c r="E10" s="1">
        <f>E3/55.845</f>
        <v>0.17656012176560121</v>
      </c>
      <c r="F10" s="1">
        <f>F3/55.845</f>
        <v>7.3007582115798804E-3</v>
      </c>
      <c r="G10" s="36">
        <f t="shared" ref="G10:J10" si="2">G3/55.845</f>
        <v>0.14325364849136002</v>
      </c>
      <c r="H10" s="36">
        <f t="shared" si="2"/>
        <v>1.3382695803113701E-3</v>
      </c>
      <c r="I10" s="36">
        <f t="shared" si="2"/>
        <v>0.13215149073327961</v>
      </c>
      <c r="J10" s="36">
        <f t="shared" si="2"/>
        <v>1.3111156156994973E-3</v>
      </c>
    </row>
    <row r="11" spans="1:22" x14ac:dyDescent="0.25">
      <c r="A11" s="1">
        <v>14</v>
      </c>
      <c r="B11" s="2" t="s">
        <v>31</v>
      </c>
      <c r="C11" s="1">
        <f t="shared" si="1"/>
        <v>0.20592711970633001</v>
      </c>
      <c r="D11" s="1">
        <f t="shared" si="1"/>
        <v>4.0071697054131564E-3</v>
      </c>
      <c r="E11" s="1">
        <f>E4/55.845</f>
        <v>0.17906706061420002</v>
      </c>
      <c r="F11" s="1">
        <f>F4/55.845</f>
        <v>2.6924587907715984E-3</v>
      </c>
      <c r="G11" s="36">
        <f t="shared" ref="G11:J11" si="3">G4/55.845</f>
        <v>0.16850210403796223</v>
      </c>
      <c r="H11" s="36">
        <f t="shared" si="3"/>
        <v>4.2361736390449005E-3</v>
      </c>
      <c r="I11" s="36">
        <f t="shared" si="3"/>
        <v>0.12964455188468083</v>
      </c>
      <c r="J11" s="36">
        <f t="shared" si="3"/>
        <v>3.818086137228571E-3</v>
      </c>
    </row>
    <row r="12" spans="1:22" x14ac:dyDescent="0.25">
      <c r="A12" s="1">
        <v>29</v>
      </c>
      <c r="B12" s="2" t="s">
        <v>31</v>
      </c>
      <c r="C12" s="1">
        <f>C5/55.845</f>
        <v>0.24353120243531201</v>
      </c>
      <c r="D12" s="1">
        <f>D5/55.845</f>
        <v>8.7282854179427712E-3</v>
      </c>
      <c r="E12" s="37">
        <f>E5/55.845</f>
        <v>0.1779926582505148</v>
      </c>
      <c r="F12" s="37">
        <f t="shared" ref="F12:J12" si="4">F5/55.845</f>
        <v>6.6907460894217161E-4</v>
      </c>
      <c r="G12" s="36">
        <f t="shared" si="4"/>
        <v>0.16921837228041903</v>
      </c>
      <c r="H12" s="36">
        <f t="shared" si="4"/>
        <v>3.3741195549138359E-3</v>
      </c>
      <c r="I12" s="36">
        <f t="shared" si="4"/>
        <v>0.13931417315784761</v>
      </c>
      <c r="J12" s="36">
        <f t="shared" si="4"/>
        <v>1.5594639221931006E-3</v>
      </c>
    </row>
    <row r="17" spans="1:29" x14ac:dyDescent="0.25">
      <c r="A17" s="1" t="s">
        <v>45</v>
      </c>
    </row>
    <row r="18" spans="1:29" x14ac:dyDescent="0.25">
      <c r="A18" s="1">
        <f>A9*24</f>
        <v>48</v>
      </c>
      <c r="B18" s="30"/>
      <c r="C18" s="67" t="s">
        <v>18</v>
      </c>
      <c r="D18" s="67" t="s">
        <v>20</v>
      </c>
      <c r="E18" s="69" t="s">
        <v>18</v>
      </c>
      <c r="F18" s="69" t="s">
        <v>20</v>
      </c>
      <c r="G18" s="75" t="s">
        <v>18</v>
      </c>
      <c r="H18" s="75" t="s">
        <v>20</v>
      </c>
      <c r="I18" s="77" t="s">
        <v>18</v>
      </c>
      <c r="J18" s="77" t="s">
        <v>20</v>
      </c>
    </row>
    <row r="19" spans="1:29" x14ac:dyDescent="0.25">
      <c r="A19" s="36">
        <f t="shared" ref="A19:A21" si="5">A10*24</f>
        <v>168</v>
      </c>
      <c r="B19" s="30" t="s">
        <v>49</v>
      </c>
      <c r="C19" s="68">
        <f>(50/50)*1*1*0.000128268*0.001</f>
        <v>1.2826800000000002E-7</v>
      </c>
      <c r="D19" s="67">
        <f>(50/50)*1*1*0.0000266199*0.001</f>
        <v>2.6619900000000001E-8</v>
      </c>
      <c r="E19" s="70">
        <f>(50/50)*1*0.0000246856*0.001</f>
        <v>2.4685600000000002E-8</v>
      </c>
      <c r="F19" s="69">
        <f>(50/50)*1*0.00000535496*0.001</f>
        <v>5.3549600000000003E-9</v>
      </c>
      <c r="G19" s="76">
        <f>(50/50)*1*0.0000505873*0.001</f>
        <v>5.0587300000000005E-8</v>
      </c>
      <c r="H19" s="75">
        <f>(50/50)*1*0.0000211146*0.001</f>
        <v>2.1114599999999999E-8</v>
      </c>
      <c r="I19" s="78">
        <f>(50/50)*1*0.0000137112*0.001</f>
        <v>1.37112E-8</v>
      </c>
      <c r="J19" s="77">
        <f>(50/50)*1*0.00000330886*0.001</f>
        <v>3.3088600000000001E-9</v>
      </c>
    </row>
    <row r="20" spans="1:29" x14ac:dyDescent="0.25">
      <c r="A20" s="36">
        <f t="shared" si="5"/>
        <v>336</v>
      </c>
      <c r="B20" s="31" t="s">
        <v>47</v>
      </c>
      <c r="C20" s="68">
        <f>C19/(60*60)</f>
        <v>3.5630000000000004E-11</v>
      </c>
      <c r="D20" s="67">
        <f>D19/(60*60)</f>
        <v>7.3944166666666667E-12</v>
      </c>
      <c r="E20" s="69">
        <f t="shared" ref="E20" si="6">E19/(60*60)</f>
        <v>6.8571111111111115E-12</v>
      </c>
      <c r="F20" s="69">
        <f t="shared" ref="F20" si="7">F19/(60*60)</f>
        <v>1.4874888888888889E-12</v>
      </c>
      <c r="G20" s="75">
        <f>G19/(60*60)</f>
        <v>1.4052027777777779E-11</v>
      </c>
      <c r="H20" s="75">
        <f>H19/(60*60)</f>
        <v>5.8651666666666665E-12</v>
      </c>
      <c r="I20" s="77">
        <f>I19/(60*60)</f>
        <v>3.8086666666666669E-12</v>
      </c>
      <c r="J20" s="77">
        <f>J19/(60*60)</f>
        <v>9.1912777777777778E-13</v>
      </c>
    </row>
    <row r="21" spans="1:29" x14ac:dyDescent="0.25">
      <c r="A21" s="36">
        <f t="shared" si="5"/>
        <v>696</v>
      </c>
      <c r="B21" s="2"/>
      <c r="C21" s="67"/>
      <c r="D21" s="67"/>
      <c r="E21" s="69"/>
      <c r="F21" s="69"/>
      <c r="G21" s="75"/>
      <c r="H21" s="75"/>
      <c r="I21" s="77"/>
      <c r="J21" s="77"/>
    </row>
    <row r="22" spans="1:29" x14ac:dyDescent="0.25">
      <c r="A22" s="36"/>
      <c r="B22" s="2"/>
      <c r="C22" s="67"/>
      <c r="D22" s="67"/>
      <c r="E22" s="69"/>
      <c r="F22" s="69"/>
      <c r="G22" s="75"/>
      <c r="H22" s="75"/>
      <c r="I22" s="77"/>
      <c r="J22" s="77"/>
    </row>
    <row r="23" spans="1:29" x14ac:dyDescent="0.25">
      <c r="C23" s="67"/>
      <c r="D23" s="67"/>
      <c r="E23" s="69"/>
      <c r="F23" s="69"/>
      <c r="G23" s="75"/>
      <c r="H23" s="75"/>
      <c r="I23" s="77"/>
      <c r="J23" s="77"/>
      <c r="Y23" s="2" t="s">
        <v>3</v>
      </c>
      <c r="Z23" s="2" t="s">
        <v>11</v>
      </c>
      <c r="AA23" s="2" t="s">
        <v>6</v>
      </c>
      <c r="AB23" s="2" t="s">
        <v>12</v>
      </c>
    </row>
    <row r="24" spans="1:29" x14ac:dyDescent="0.25">
      <c r="C24" s="63" t="s">
        <v>21</v>
      </c>
      <c r="D24" s="64" t="s">
        <v>22</v>
      </c>
      <c r="E24" s="71" t="s">
        <v>21</v>
      </c>
      <c r="F24" s="72" t="s">
        <v>22</v>
      </c>
      <c r="G24" s="57" t="s">
        <v>21</v>
      </c>
      <c r="H24" s="58" t="s">
        <v>22</v>
      </c>
      <c r="I24" s="47" t="s">
        <v>21</v>
      </c>
      <c r="J24" s="48" t="s">
        <v>22</v>
      </c>
      <c r="X24" s="23"/>
      <c r="Y24" s="2" t="s">
        <v>9</v>
      </c>
      <c r="Z24" s="2" t="s">
        <v>9</v>
      </c>
      <c r="AA24" s="2" t="s">
        <v>9</v>
      </c>
      <c r="AB24" s="2" t="s">
        <v>9</v>
      </c>
    </row>
    <row r="25" spans="1:29" x14ac:dyDescent="0.25">
      <c r="C25" s="65" t="s">
        <v>23</v>
      </c>
      <c r="D25" s="66" t="s">
        <v>1</v>
      </c>
      <c r="E25" s="73" t="s">
        <v>23</v>
      </c>
      <c r="F25" s="74" t="s">
        <v>1</v>
      </c>
      <c r="G25" s="59" t="s">
        <v>23</v>
      </c>
      <c r="H25" s="60" t="s">
        <v>1</v>
      </c>
      <c r="I25" s="49" t="s">
        <v>23</v>
      </c>
      <c r="J25" s="50" t="s">
        <v>1</v>
      </c>
      <c r="K25" s="2"/>
      <c r="L25" s="2"/>
      <c r="M25" s="2"/>
      <c r="N25" s="2"/>
      <c r="X25" s="2">
        <v>3.52</v>
      </c>
      <c r="Y25" s="1">
        <v>8.86</v>
      </c>
      <c r="Z25" s="1">
        <v>10.9</v>
      </c>
      <c r="AA25" s="1">
        <v>11.5</v>
      </c>
      <c r="AB25" s="1">
        <v>13.6</v>
      </c>
    </row>
    <row r="26" spans="1:29" ht="24" x14ac:dyDescent="0.25">
      <c r="C26" s="65" t="s">
        <v>24</v>
      </c>
      <c r="D26" s="66" t="s">
        <v>33</v>
      </c>
      <c r="E26" s="73" t="s">
        <v>24</v>
      </c>
      <c r="F26" s="74" t="s">
        <v>33</v>
      </c>
      <c r="G26" s="59" t="s">
        <v>24</v>
      </c>
      <c r="H26" s="60" t="s">
        <v>33</v>
      </c>
      <c r="I26" s="49" t="s">
        <v>24</v>
      </c>
      <c r="J26" s="50" t="s">
        <v>33</v>
      </c>
      <c r="K26" s="2"/>
      <c r="L26" s="2"/>
      <c r="M26" s="2"/>
      <c r="N26" s="2"/>
      <c r="X26" s="2"/>
      <c r="Y26" s="1">
        <v>0.32436402664946318</v>
      </c>
      <c r="Z26" s="1">
        <v>0.39655282129611941</v>
      </c>
      <c r="AA26" s="1">
        <v>0.22378039219879772</v>
      </c>
      <c r="AB26" s="1">
        <v>0.48743109916501404</v>
      </c>
    </row>
    <row r="27" spans="1:29" ht="24" x14ac:dyDescent="0.25">
      <c r="C27" s="65" t="s">
        <v>25</v>
      </c>
      <c r="D27" s="66" t="s">
        <v>35</v>
      </c>
      <c r="E27" s="73" t="s">
        <v>25</v>
      </c>
      <c r="F27" s="74" t="s">
        <v>41</v>
      </c>
      <c r="G27" s="59" t="s">
        <v>25</v>
      </c>
      <c r="H27" s="60" t="s">
        <v>56</v>
      </c>
      <c r="I27" s="49" t="s">
        <v>25</v>
      </c>
      <c r="J27" s="50" t="s">
        <v>64</v>
      </c>
      <c r="X27" s="2">
        <v>4.5</v>
      </c>
      <c r="Y27" s="1">
        <v>9.57</v>
      </c>
      <c r="Z27" s="1">
        <v>9.86</v>
      </c>
      <c r="AA27" s="1">
        <v>10</v>
      </c>
      <c r="AB27" s="1">
        <v>9.94</v>
      </c>
    </row>
    <row r="28" spans="1:29" ht="24" x14ac:dyDescent="0.25">
      <c r="C28" s="65" t="s">
        <v>26</v>
      </c>
      <c r="D28" s="66" t="s">
        <v>46</v>
      </c>
      <c r="E28" s="73" t="s">
        <v>26</v>
      </c>
      <c r="F28" s="74" t="s">
        <v>52</v>
      </c>
      <c r="G28" s="59" t="s">
        <v>26</v>
      </c>
      <c r="H28" s="60" t="s">
        <v>57</v>
      </c>
      <c r="I28" s="49" t="s">
        <v>26</v>
      </c>
      <c r="J28" s="50" t="s">
        <v>65</v>
      </c>
      <c r="K28" t="s">
        <v>44</v>
      </c>
      <c r="X28" s="2"/>
      <c r="Y28" s="1">
        <v>0.35289667247798073</v>
      </c>
      <c r="Z28" s="1">
        <v>0.40771084232567839</v>
      </c>
      <c r="AA28" s="1">
        <v>0.15036036117063992</v>
      </c>
      <c r="AB28" s="1">
        <v>3.7364471536375572E-2</v>
      </c>
    </row>
    <row r="29" spans="1:29" ht="36" x14ac:dyDescent="0.25">
      <c r="C29" s="65" t="s">
        <v>27</v>
      </c>
      <c r="D29" s="66">
        <v>6.1095899999999999</v>
      </c>
      <c r="E29" s="73" t="s">
        <v>27</v>
      </c>
      <c r="F29" s="74">
        <v>5.7799999999999997E-2</v>
      </c>
      <c r="G29" s="59" t="s">
        <v>27</v>
      </c>
      <c r="H29" s="60">
        <v>19.780339999999999</v>
      </c>
      <c r="I29" s="49" t="s">
        <v>27</v>
      </c>
      <c r="J29" s="50">
        <v>1.49766</v>
      </c>
      <c r="X29" s="2">
        <v>5.1100000000000003</v>
      </c>
      <c r="Y29" s="1">
        <v>8.81</v>
      </c>
      <c r="Z29" s="1">
        <v>8</v>
      </c>
      <c r="AA29" s="1">
        <v>9.41</v>
      </c>
      <c r="AB29" s="1">
        <v>9.4500000000000011</v>
      </c>
    </row>
    <row r="30" spans="1:29" x14ac:dyDescent="0.25">
      <c r="C30" s="65" t="s">
        <v>28</v>
      </c>
      <c r="D30" s="66">
        <v>0.95952999999999999</v>
      </c>
      <c r="E30" s="73" t="s">
        <v>28</v>
      </c>
      <c r="F30" s="74">
        <v>0.97726999999999997</v>
      </c>
      <c r="G30" s="59" t="s">
        <v>28</v>
      </c>
      <c r="H30" s="60">
        <v>0.86116000000000004</v>
      </c>
      <c r="I30" s="49" t="s">
        <v>28</v>
      </c>
      <c r="J30" s="50">
        <v>0.94640000000000002</v>
      </c>
      <c r="X30" s="2"/>
      <c r="Y30" s="1">
        <v>0.47023166328379351</v>
      </c>
      <c r="Z30" s="1">
        <v>7.4735664712488464E-2</v>
      </c>
      <c r="AA30" s="1">
        <v>0.23656911687246246</v>
      </c>
      <c r="AB30" s="1">
        <v>0.18842770654416316</v>
      </c>
    </row>
    <row r="31" spans="1:29" ht="24" x14ac:dyDescent="0.25">
      <c r="C31" s="65" t="s">
        <v>29</v>
      </c>
      <c r="D31" s="66">
        <v>0.92069000000000001</v>
      </c>
      <c r="E31" s="73" t="s">
        <v>29</v>
      </c>
      <c r="F31" s="74">
        <v>0.95506000000000002</v>
      </c>
      <c r="G31" s="59" t="s">
        <v>29</v>
      </c>
      <c r="H31" s="60">
        <v>0.74160000000000004</v>
      </c>
      <c r="I31" s="49" t="s">
        <v>29</v>
      </c>
      <c r="J31" s="50">
        <v>0.89568000000000003</v>
      </c>
      <c r="X31" s="2">
        <v>5.84</v>
      </c>
      <c r="Y31" s="1">
        <v>7.37</v>
      </c>
      <c r="Z31" s="1">
        <v>7.38</v>
      </c>
      <c r="AA31" s="1">
        <v>7.24</v>
      </c>
      <c r="AB31" s="1">
        <v>7.78</v>
      </c>
      <c r="AC31" s="23"/>
    </row>
    <row r="32" spans="1:29" ht="24" x14ac:dyDescent="0.25">
      <c r="C32" s="65" t="s">
        <v>30</v>
      </c>
      <c r="D32" s="66">
        <v>0.88104000000000005</v>
      </c>
      <c r="E32" s="73" t="s">
        <v>30</v>
      </c>
      <c r="F32" s="74">
        <v>0.91012000000000004</v>
      </c>
      <c r="G32" s="59" t="s">
        <v>30</v>
      </c>
      <c r="H32" s="60">
        <v>0.61241000000000001</v>
      </c>
      <c r="I32" s="49" t="s">
        <v>30</v>
      </c>
      <c r="J32" s="50">
        <v>0.84350999999999998</v>
      </c>
      <c r="X32" s="2"/>
      <c r="Y32" s="1">
        <v>0.57020160481378823</v>
      </c>
      <c r="Z32" s="1">
        <v>7.321925155873843E-2</v>
      </c>
      <c r="AA32" s="1">
        <v>0.21322102033352955</v>
      </c>
      <c r="AB32" s="1">
        <v>8.7088262734873703E-2</v>
      </c>
      <c r="AC32" s="2"/>
    </row>
    <row r="33" spans="10:29" x14ac:dyDescent="0.25">
      <c r="X33" s="2">
        <v>6.65</v>
      </c>
      <c r="Y33" s="1">
        <v>6.95</v>
      </c>
      <c r="Z33" s="1">
        <v>6.84</v>
      </c>
      <c r="AA33" s="1">
        <v>4.43</v>
      </c>
      <c r="AB33" s="1">
        <v>5.32</v>
      </c>
      <c r="AC33" s="2"/>
    </row>
    <row r="34" spans="10:29" x14ac:dyDescent="0.25">
      <c r="X34" s="2"/>
      <c r="Y34" s="1">
        <v>0.15227054645515589</v>
      </c>
      <c r="Z34" s="1">
        <v>4.8148900923394994E-2</v>
      </c>
      <c r="AA34" s="1">
        <v>6.2249983999679258E-2</v>
      </c>
      <c r="AB34" s="1">
        <v>1.9759025983409811E-2</v>
      </c>
      <c r="AC34" s="2"/>
    </row>
    <row r="35" spans="10:29" x14ac:dyDescent="0.25">
      <c r="X35" s="2">
        <v>7.52</v>
      </c>
      <c r="Y35" s="1">
        <v>6.3100000000000005</v>
      </c>
      <c r="Z35" s="1">
        <v>6.3100000000000005</v>
      </c>
      <c r="AA35" s="1">
        <v>7.6400000000000006</v>
      </c>
      <c r="AB35" s="1">
        <v>6.4</v>
      </c>
      <c r="AC35" s="2"/>
    </row>
    <row r="36" spans="10:29" x14ac:dyDescent="0.25">
      <c r="X36" s="2"/>
      <c r="Y36" s="1">
        <v>0.18171051244961292</v>
      </c>
      <c r="Z36" s="1">
        <v>0.25660565283512982</v>
      </c>
      <c r="AA36" s="1">
        <v>0.10116212949337099</v>
      </c>
      <c r="AB36" s="1">
        <v>0.10881639477131096</v>
      </c>
      <c r="AC36" s="2"/>
    </row>
    <row r="37" spans="10:29" x14ac:dyDescent="0.25">
      <c r="X37" s="2">
        <v>8.52</v>
      </c>
      <c r="Y37" s="1">
        <v>3.38</v>
      </c>
      <c r="Z37" s="1">
        <v>2.77</v>
      </c>
      <c r="AA37" s="1">
        <v>3.39</v>
      </c>
      <c r="AB37" s="1">
        <v>2.7800000000000002</v>
      </c>
      <c r="AC37" s="2"/>
    </row>
    <row r="38" spans="10:29" x14ac:dyDescent="0.25">
      <c r="X38" s="2"/>
      <c r="Y38" s="1">
        <v>0.10692992346287541</v>
      </c>
      <c r="Z38" s="1">
        <v>0.11204699339001305</v>
      </c>
      <c r="AA38" s="1">
        <v>5.3563418700073404E-2</v>
      </c>
      <c r="AB38" s="1">
        <v>4.2449606675551373E-2</v>
      </c>
      <c r="AC38" s="2"/>
    </row>
    <row r="39" spans="10:29" x14ac:dyDescent="0.25">
      <c r="X39" s="2">
        <v>9.4700000000000006</v>
      </c>
      <c r="Y39" s="1">
        <v>3.44E-2</v>
      </c>
      <c r="Z39" s="1" t="e">
        <v>#VALUE!</v>
      </c>
      <c r="AA39" s="1">
        <v>1.95E-2</v>
      </c>
      <c r="AB39" s="1">
        <v>2.7100000000000003E-2</v>
      </c>
      <c r="AC39" s="2"/>
    </row>
    <row r="40" spans="10:29" x14ac:dyDescent="0.25">
      <c r="X40" s="2"/>
      <c r="Y40" s="1">
        <v>2.0105933237362481E-3</v>
      </c>
      <c r="Z40" s="1" t="e">
        <v>#VALUE!</v>
      </c>
      <c r="AA40" s="1">
        <v>3.9047044086754768E-4</v>
      </c>
      <c r="AB40" s="1">
        <v>2.9455450008911637E-4</v>
      </c>
      <c r="AC40" s="2"/>
    </row>
    <row r="41" spans="10:29" x14ac:dyDescent="0.25">
      <c r="X41" s="2">
        <v>10.55</v>
      </c>
      <c r="Y41" s="1" t="e">
        <v>#VALUE!</v>
      </c>
      <c r="Z41" s="1">
        <v>2.0199999999999999E-2</v>
      </c>
      <c r="AA41" s="1">
        <v>4.2700000000000002E-2</v>
      </c>
      <c r="AB41" s="1">
        <v>1.0199999999999999E-2</v>
      </c>
      <c r="AC41" s="2"/>
    </row>
    <row r="42" spans="10:29" x14ac:dyDescent="0.25">
      <c r="J42" s="2"/>
      <c r="X42" s="2"/>
      <c r="Y42" s="1" t="e">
        <v>#VALUE!</v>
      </c>
      <c r="Z42" s="1">
        <v>5.0562762485494505E-4</v>
      </c>
      <c r="AA42" s="1">
        <v>3.4858904944184678E-4</v>
      </c>
      <c r="AB42" s="1">
        <v>9.3305130812405493E-5</v>
      </c>
      <c r="AC42" s="2"/>
    </row>
    <row r="43" spans="10:29" x14ac:dyDescent="0.25">
      <c r="J43" s="2"/>
      <c r="X43" s="2">
        <v>11.3</v>
      </c>
      <c r="Y43" s="1">
        <v>1.26E-2</v>
      </c>
      <c r="Z43" s="1">
        <v>3.0800000000000001E-2</v>
      </c>
      <c r="AA43" s="1">
        <v>7.3099999999999998E-2</v>
      </c>
      <c r="AB43" s="1">
        <v>1.4199999999999999E-2</v>
      </c>
      <c r="AC43" s="2"/>
    </row>
    <row r="44" spans="10:29" x14ac:dyDescent="0.25">
      <c r="J44" s="2"/>
      <c r="X44" s="2"/>
      <c r="Y44" s="1">
        <v>9.8782359009868788E-4</v>
      </c>
      <c r="Z44" s="1">
        <v>1.1987187151211889E-3</v>
      </c>
      <c r="AA44" s="1">
        <v>3.594104729854762E-3</v>
      </c>
      <c r="AB44" s="1">
        <v>1.624374233542324E-4</v>
      </c>
      <c r="AC44" s="2"/>
    </row>
    <row r="45" spans="10:29" x14ac:dyDescent="0.25">
      <c r="J45" s="2"/>
      <c r="AC45" s="2"/>
    </row>
    <row r="46" spans="10:29" x14ac:dyDescent="0.25">
      <c r="J46" s="2"/>
      <c r="AC46" s="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7:O44"/>
  <sheetViews>
    <sheetView zoomScaleNormal="100" workbookViewId="0">
      <selection activeCell="M22" sqref="M22"/>
    </sheetView>
  </sheetViews>
  <sheetFormatPr defaultRowHeight="15" x14ac:dyDescent="0.25"/>
  <sheetData>
    <row r="7" spans="4:15" x14ac:dyDescent="0.25">
      <c r="D7" s="19" t="s">
        <v>0</v>
      </c>
      <c r="E7" s="19" t="s">
        <v>1</v>
      </c>
      <c r="F7" s="19" t="s">
        <v>1</v>
      </c>
      <c r="G7" s="19" t="s">
        <v>1</v>
      </c>
      <c r="H7" s="19" t="s">
        <v>1</v>
      </c>
      <c r="I7" s="19" t="s">
        <v>1</v>
      </c>
    </row>
    <row r="8" spans="4:15" x14ac:dyDescent="0.25">
      <c r="D8" s="19"/>
      <c r="E8" s="19" t="s">
        <v>2</v>
      </c>
      <c r="F8" s="19" t="s">
        <v>2</v>
      </c>
      <c r="G8" s="19" t="s">
        <v>2</v>
      </c>
      <c r="H8" s="19" t="s">
        <v>2</v>
      </c>
      <c r="I8" s="19" t="s">
        <v>2</v>
      </c>
      <c r="M8" t="s">
        <v>15</v>
      </c>
    </row>
    <row r="9" spans="4:15" x14ac:dyDescent="0.25">
      <c r="D9" s="19"/>
      <c r="E9" s="19" t="s">
        <v>3</v>
      </c>
      <c r="F9" s="19" t="s">
        <v>4</v>
      </c>
      <c r="G9" s="19" t="s">
        <v>5</v>
      </c>
      <c r="H9" s="19" t="s">
        <v>14</v>
      </c>
      <c r="I9" s="19" t="s">
        <v>7</v>
      </c>
      <c r="K9" s="19" t="s">
        <v>3</v>
      </c>
      <c r="L9" s="19" t="s">
        <v>4</v>
      </c>
      <c r="M9" s="19" t="s">
        <v>5</v>
      </c>
      <c r="N9" s="19" t="s">
        <v>14</v>
      </c>
      <c r="O9" s="19" t="s">
        <v>7</v>
      </c>
    </row>
    <row r="10" spans="4:15" x14ac:dyDescent="0.25">
      <c r="D10" s="1">
        <v>3.53</v>
      </c>
      <c r="E10" s="20">
        <v>8540</v>
      </c>
      <c r="F10" s="20">
        <v>9320</v>
      </c>
      <c r="G10" s="20">
        <v>10200</v>
      </c>
      <c r="H10" s="20">
        <v>11300</v>
      </c>
      <c r="I10" s="20">
        <v>13900</v>
      </c>
      <c r="K10">
        <v>0.58554828451167096</v>
      </c>
      <c r="L10">
        <v>0.65434243785990187</v>
      </c>
      <c r="M10">
        <v>0.23829602869252375</v>
      </c>
      <c r="N10">
        <v>0.14033689799815274</v>
      </c>
      <c r="O10">
        <v>0.18162691274248635</v>
      </c>
    </row>
    <row r="11" spans="4:15" x14ac:dyDescent="0.25">
      <c r="D11" s="1">
        <v>4.4800000000000004</v>
      </c>
      <c r="E11" s="21">
        <v>9090</v>
      </c>
      <c r="F11" s="21">
        <v>9140</v>
      </c>
      <c r="G11" s="20">
        <v>9250</v>
      </c>
      <c r="H11" s="20">
        <v>9270</v>
      </c>
      <c r="I11" s="20">
        <v>9430</v>
      </c>
      <c r="K11">
        <v>0.74675312506173308</v>
      </c>
      <c r="L11">
        <v>0.57801560428019372</v>
      </c>
      <c r="M11">
        <v>0.64648341970884193</v>
      </c>
      <c r="N11">
        <v>0.9695961680254831</v>
      </c>
      <c r="O11">
        <v>2.1134863785495694</v>
      </c>
    </row>
    <row r="12" spans="4:15" x14ac:dyDescent="0.25">
      <c r="D12" s="1">
        <v>5.0999999999999996</v>
      </c>
      <c r="E12" s="21">
        <v>8910</v>
      </c>
      <c r="F12" s="21">
        <v>9050</v>
      </c>
      <c r="G12" s="20">
        <v>9090</v>
      </c>
      <c r="H12" s="20">
        <v>9480</v>
      </c>
      <c r="I12" s="20">
        <v>9260</v>
      </c>
      <c r="K12">
        <v>0.25095062101978066</v>
      </c>
      <c r="L12">
        <v>0.45463730002687253</v>
      </c>
      <c r="M12">
        <v>0.29986284130156587</v>
      </c>
      <c r="N12">
        <v>0.38675236898218646</v>
      </c>
      <c r="O12">
        <v>0.70596144943918293</v>
      </c>
    </row>
    <row r="13" spans="4:15" x14ac:dyDescent="0.25">
      <c r="D13" s="1">
        <v>5.8</v>
      </c>
      <c r="E13" s="21">
        <v>9320</v>
      </c>
      <c r="F13" s="21">
        <v>9290</v>
      </c>
      <c r="G13" s="20">
        <v>9420</v>
      </c>
      <c r="H13" s="20">
        <v>9520</v>
      </c>
      <c r="I13" s="20">
        <v>9470</v>
      </c>
      <c r="K13">
        <v>1.1070670488023111</v>
      </c>
      <c r="L13">
        <v>0.70934621592041103</v>
      </c>
      <c r="M13">
        <v>0.25774946486061834</v>
      </c>
      <c r="N13">
        <v>5.1837434763850061E-2</v>
      </c>
      <c r="O13">
        <v>1.0992407722971882</v>
      </c>
    </row>
    <row r="14" spans="4:15" x14ac:dyDescent="0.25">
      <c r="D14" s="1">
        <v>6.63</v>
      </c>
      <c r="E14" s="20">
        <v>7880</v>
      </c>
      <c r="F14" s="20">
        <v>7750</v>
      </c>
      <c r="G14" s="20">
        <v>7820</v>
      </c>
      <c r="H14" s="20">
        <v>7750</v>
      </c>
      <c r="I14" s="20">
        <v>7440</v>
      </c>
      <c r="K14">
        <v>0.59916725124880899</v>
      </c>
      <c r="L14">
        <v>0.10140294611295247</v>
      </c>
      <c r="M14">
        <v>0.22862757444746107</v>
      </c>
      <c r="N14">
        <v>0.63753680878286911</v>
      </c>
      <c r="O14">
        <v>0.34774621355699059</v>
      </c>
    </row>
    <row r="15" spans="4:15" x14ac:dyDescent="0.25">
      <c r="D15" s="1">
        <v>7.47</v>
      </c>
      <c r="E15" s="20">
        <v>7270</v>
      </c>
      <c r="F15" s="20">
        <v>6730</v>
      </c>
      <c r="G15" s="20">
        <v>6460</v>
      </c>
      <c r="H15" s="20">
        <v>6210</v>
      </c>
      <c r="I15" s="20">
        <v>5900</v>
      </c>
      <c r="K15">
        <v>0.75454211175515928</v>
      </c>
      <c r="L15">
        <v>0.23779916516209632</v>
      </c>
      <c r="M15">
        <v>0.79558166790535501</v>
      </c>
      <c r="N15">
        <v>0.51713828692766539</v>
      </c>
      <c r="O15">
        <v>0.43617269212372062</v>
      </c>
    </row>
    <row r="16" spans="4:15" x14ac:dyDescent="0.25">
      <c r="D16" s="1">
        <v>8.51</v>
      </c>
      <c r="E16" s="20">
        <v>4070</v>
      </c>
      <c r="F16" s="20">
        <v>3220</v>
      </c>
      <c r="G16" s="20">
        <v>2820</v>
      </c>
      <c r="H16" s="20">
        <v>2310</v>
      </c>
      <c r="I16" s="20">
        <v>1920</v>
      </c>
      <c r="K16">
        <v>1.2151736172250576</v>
      </c>
      <c r="L16">
        <v>1.335540330957685</v>
      </c>
      <c r="M16">
        <v>0.76044563724265735</v>
      </c>
      <c r="N16">
        <v>0.45033919265433991</v>
      </c>
      <c r="O16">
        <v>0.82188015332276687</v>
      </c>
    </row>
    <row r="17" spans="4:15" x14ac:dyDescent="0.25">
      <c r="D17" s="1">
        <v>9.5</v>
      </c>
      <c r="E17" s="20">
        <v>161</v>
      </c>
      <c r="F17" s="20">
        <v>95.4</v>
      </c>
      <c r="G17" s="20">
        <v>114</v>
      </c>
      <c r="H17" s="20">
        <v>56</v>
      </c>
      <c r="I17" s="20">
        <v>80.8</v>
      </c>
      <c r="K17">
        <v>0.87174881925756076</v>
      </c>
      <c r="L17">
        <v>0.67742285753434606</v>
      </c>
      <c r="M17">
        <v>0.74209834383945683</v>
      </c>
      <c r="N17">
        <v>0.73724061053949386</v>
      </c>
      <c r="O17">
        <v>0.87684474562924153</v>
      </c>
    </row>
    <row r="18" spans="4:15" x14ac:dyDescent="0.25">
      <c r="D18" s="1">
        <v>10.6</v>
      </c>
      <c r="E18" s="20">
        <v>31.6</v>
      </c>
      <c r="F18" s="20">
        <v>22.6</v>
      </c>
      <c r="G18" s="20">
        <v>108</v>
      </c>
      <c r="H18" s="20">
        <v>156</v>
      </c>
      <c r="I18" s="20">
        <v>103</v>
      </c>
      <c r="K18">
        <v>1.1534992485638875</v>
      </c>
      <c r="L18">
        <v>2.217274519784969</v>
      </c>
      <c r="M18">
        <v>0.54883577374860215</v>
      </c>
      <c r="N18">
        <v>0.43648131308575189</v>
      </c>
      <c r="O18">
        <v>0.4174731883079888</v>
      </c>
    </row>
    <row r="19" spans="4:15" x14ac:dyDescent="0.25">
      <c r="D19" s="1">
        <v>11.47</v>
      </c>
      <c r="E19" s="20">
        <v>47.8</v>
      </c>
      <c r="F19" s="20">
        <v>27.4</v>
      </c>
      <c r="G19" s="20">
        <v>31.8</v>
      </c>
      <c r="H19" s="20">
        <v>38</v>
      </c>
      <c r="I19" s="20">
        <v>66.900000000000006</v>
      </c>
      <c r="K19">
        <v>2.2019690565546677</v>
      </c>
      <c r="L19">
        <v>1.8897796012172441</v>
      </c>
      <c r="M19">
        <v>1.3192086074069309</v>
      </c>
      <c r="N19">
        <v>0.14750434731000669</v>
      </c>
      <c r="O19">
        <v>0.56800800097981408</v>
      </c>
    </row>
    <row r="22" spans="4:15" x14ac:dyDescent="0.25">
      <c r="E22" s="15"/>
      <c r="F22" s="15"/>
      <c r="G22" s="15"/>
      <c r="H22" s="15"/>
      <c r="I22" s="15"/>
    </row>
    <row r="23" spans="4:15" x14ac:dyDescent="0.25">
      <c r="D23" s="1"/>
    </row>
    <row r="24" spans="4:15" x14ac:dyDescent="0.25">
      <c r="D24" s="1"/>
    </row>
    <row r="25" spans="4:15" x14ac:dyDescent="0.25">
      <c r="D25" s="1"/>
    </row>
    <row r="26" spans="4:15" x14ac:dyDescent="0.25">
      <c r="D26" s="1"/>
    </row>
    <row r="27" spans="4:15" x14ac:dyDescent="0.25">
      <c r="D27" s="1"/>
    </row>
    <row r="28" spans="4:15" x14ac:dyDescent="0.25">
      <c r="D28" s="1"/>
    </row>
    <row r="29" spans="4:15" x14ac:dyDescent="0.25">
      <c r="D29" s="1"/>
    </row>
    <row r="30" spans="4:15" x14ac:dyDescent="0.25">
      <c r="D30" s="1"/>
    </row>
    <row r="31" spans="4:15" x14ac:dyDescent="0.25">
      <c r="D31" s="1"/>
    </row>
    <row r="32" spans="4:15" x14ac:dyDescent="0.25">
      <c r="D32" s="1"/>
    </row>
    <row r="34" spans="4:9" x14ac:dyDescent="0.25">
      <c r="E34" s="7"/>
      <c r="F34" s="7"/>
      <c r="G34" s="7"/>
      <c r="H34" s="7"/>
      <c r="I34" s="7"/>
    </row>
    <row r="35" spans="4:9" x14ac:dyDescent="0.25">
      <c r="D35" s="2"/>
    </row>
    <row r="36" spans="4:9" x14ac:dyDescent="0.25">
      <c r="D36" s="2"/>
    </row>
    <row r="37" spans="4:9" x14ac:dyDescent="0.25">
      <c r="D37" s="2"/>
    </row>
    <row r="38" spans="4:9" x14ac:dyDescent="0.25">
      <c r="D38" s="2"/>
    </row>
    <row r="39" spans="4:9" x14ac:dyDescent="0.25">
      <c r="D39" s="2"/>
    </row>
    <row r="40" spans="4:9" x14ac:dyDescent="0.25">
      <c r="D40" s="2"/>
    </row>
    <row r="41" spans="4:9" x14ac:dyDescent="0.25">
      <c r="D41" s="2"/>
    </row>
    <row r="42" spans="4:9" x14ac:dyDescent="0.25">
      <c r="D42" s="2"/>
    </row>
    <row r="43" spans="4:9" x14ac:dyDescent="0.25">
      <c r="D43" s="2"/>
    </row>
    <row r="44" spans="4:9" x14ac:dyDescent="0.25">
      <c r="D44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44"/>
  <sheetViews>
    <sheetView zoomScale="115" zoomScaleNormal="115" workbookViewId="0">
      <selection activeCell="C10" sqref="C10"/>
    </sheetView>
  </sheetViews>
  <sheetFormatPr defaultColWidth="9.140625" defaultRowHeight="15" x14ac:dyDescent="0.25"/>
  <cols>
    <col min="1" max="1" width="9.140625" style="1"/>
    <col min="2" max="2" width="12.7109375" style="1" bestFit="1" customWidth="1"/>
    <col min="3" max="4" width="13.140625" style="1" bestFit="1" customWidth="1"/>
    <col min="5" max="5" width="12.7109375" style="1" bestFit="1" customWidth="1"/>
    <col min="6" max="6" width="13.140625" style="1" bestFit="1" customWidth="1"/>
    <col min="7" max="7" width="13.42578125" style="1" bestFit="1" customWidth="1"/>
    <col min="8" max="8" width="13.140625" style="1" bestFit="1" customWidth="1"/>
    <col min="9" max="9" width="13.42578125" style="1" bestFit="1" customWidth="1"/>
    <col min="10" max="10" width="13.140625" style="1" bestFit="1" customWidth="1"/>
    <col min="11" max="16384" width="9.140625" style="1"/>
  </cols>
  <sheetData>
    <row r="1" spans="1:22" x14ac:dyDescent="0.25">
      <c r="B1" s="2"/>
      <c r="C1" s="2">
        <v>3.53</v>
      </c>
      <c r="D1" s="2"/>
      <c r="E1" s="2">
        <v>4.4800000000000004</v>
      </c>
      <c r="F1" s="2"/>
      <c r="G1" s="2">
        <v>5.0999999999999996</v>
      </c>
      <c r="H1" s="2"/>
      <c r="I1" s="2">
        <v>5.8</v>
      </c>
      <c r="J1" s="2"/>
      <c r="K1" s="2">
        <v>6.63</v>
      </c>
      <c r="L1" s="2"/>
      <c r="M1" s="2">
        <v>7.47</v>
      </c>
      <c r="N1" s="2"/>
      <c r="O1" s="2">
        <v>8.51</v>
      </c>
      <c r="P1" s="2"/>
      <c r="Q1" s="2">
        <v>9.5</v>
      </c>
      <c r="R1" s="2"/>
      <c r="S1" s="2">
        <v>10.6</v>
      </c>
      <c r="T1" s="2"/>
      <c r="U1" s="2">
        <v>11.47</v>
      </c>
      <c r="V1" s="2"/>
    </row>
    <row r="2" spans="1:22" x14ac:dyDescent="0.25">
      <c r="A2" s="2" t="s">
        <v>3</v>
      </c>
      <c r="B2" s="2" t="s">
        <v>9</v>
      </c>
      <c r="C2" s="1">
        <v>8.5400000000000009</v>
      </c>
      <c r="D2" s="1">
        <v>5.0005823497296709E-2</v>
      </c>
      <c r="E2" s="1">
        <v>9.09</v>
      </c>
      <c r="F2" s="1">
        <v>6.7879859068111531E-2</v>
      </c>
      <c r="G2" s="1">
        <v>8.91</v>
      </c>
      <c r="H2" s="1">
        <v>2.235970033286246E-2</v>
      </c>
      <c r="I2" s="1">
        <v>9.32</v>
      </c>
      <c r="J2" s="1">
        <v>0.10317864894837539</v>
      </c>
      <c r="K2" s="1">
        <v>7.88</v>
      </c>
      <c r="L2" s="1">
        <v>4.7214379398406149E-2</v>
      </c>
      <c r="M2" s="1">
        <v>7.2700000000000005</v>
      </c>
      <c r="N2" s="1">
        <v>5.4855211524600087E-2</v>
      </c>
      <c r="O2" s="1">
        <v>4.07</v>
      </c>
      <c r="P2" s="1">
        <v>4.9457566221059845E-2</v>
      </c>
      <c r="Q2" s="1">
        <v>0.161</v>
      </c>
      <c r="R2" s="1">
        <v>1.403515599004673E-3</v>
      </c>
      <c r="S2" s="1">
        <v>3.1600000000000003E-2</v>
      </c>
      <c r="T2" s="1">
        <v>3.6450576254618851E-4</v>
      </c>
      <c r="U2" s="1">
        <v>4.7799999999999995E-2</v>
      </c>
      <c r="V2" s="1">
        <v>1.0525412090331312E-3</v>
      </c>
    </row>
    <row r="3" spans="1:22" x14ac:dyDescent="0.25">
      <c r="A3" s="2" t="s">
        <v>4</v>
      </c>
      <c r="B3" s="2" t="s">
        <v>9</v>
      </c>
      <c r="C3" s="1">
        <v>9.32</v>
      </c>
      <c r="D3" s="1">
        <v>6.0984715208542858E-2</v>
      </c>
      <c r="E3" s="1">
        <v>9.14</v>
      </c>
      <c r="F3" s="1">
        <v>5.283062623120971E-2</v>
      </c>
      <c r="G3" s="1">
        <v>9.0500000000000007</v>
      </c>
      <c r="H3" s="1">
        <v>4.1144675652431968E-2</v>
      </c>
      <c r="I3" s="1">
        <v>9.2900000000000009</v>
      </c>
      <c r="J3" s="1">
        <v>6.5898263459006193E-2</v>
      </c>
      <c r="K3" s="1">
        <v>7.75</v>
      </c>
      <c r="L3" s="1">
        <v>7.858728323753816E-3</v>
      </c>
      <c r="M3" s="1">
        <v>6.73</v>
      </c>
      <c r="N3" s="1">
        <v>1.6003883815409084E-2</v>
      </c>
      <c r="O3" s="1">
        <v>3.22</v>
      </c>
      <c r="P3" s="1">
        <v>4.3004398656837459E-2</v>
      </c>
      <c r="Q3" s="1">
        <v>9.5400000000000013E-2</v>
      </c>
      <c r="R3" s="1">
        <v>6.4626140608776625E-4</v>
      </c>
      <c r="S3" s="1">
        <v>2.2600000000000002E-2</v>
      </c>
      <c r="T3" s="1">
        <v>5.0110404147140307E-4</v>
      </c>
      <c r="U3" s="1">
        <v>2.7400000000000001E-2</v>
      </c>
      <c r="V3" s="1">
        <v>5.1779961073352494E-4</v>
      </c>
    </row>
    <row r="4" spans="1:22" x14ac:dyDescent="0.25">
      <c r="A4" s="2" t="s">
        <v>5</v>
      </c>
      <c r="B4" s="2" t="s">
        <v>9</v>
      </c>
      <c r="C4" s="1">
        <v>10.200000000000001</v>
      </c>
      <c r="D4" s="1">
        <v>2.4306194926637423E-2</v>
      </c>
      <c r="E4" s="1">
        <v>9.25</v>
      </c>
      <c r="F4" s="1">
        <v>5.9799716323067881E-2</v>
      </c>
      <c r="G4" s="1">
        <v>9.09</v>
      </c>
      <c r="H4" s="1">
        <v>2.7257532274312341E-2</v>
      </c>
      <c r="I4" s="1">
        <v>9.42</v>
      </c>
      <c r="J4" s="1">
        <v>2.4279999589870246E-2</v>
      </c>
      <c r="K4" s="1">
        <v>7.82</v>
      </c>
      <c r="L4" s="1">
        <v>1.7878676321791458E-2</v>
      </c>
      <c r="M4" s="1">
        <v>6.46</v>
      </c>
      <c r="N4" s="1">
        <v>5.1394575746685933E-2</v>
      </c>
      <c r="O4" s="1">
        <v>2.82</v>
      </c>
      <c r="P4" s="1">
        <v>2.1444566970242936E-2</v>
      </c>
      <c r="Q4" s="1">
        <v>0.114</v>
      </c>
      <c r="R4" s="1">
        <v>8.4599211197698091E-4</v>
      </c>
      <c r="S4" s="1">
        <v>0.108</v>
      </c>
      <c r="T4" s="1">
        <v>5.9274263564849028E-4</v>
      </c>
      <c r="U4" s="1">
        <v>3.1800000000000002E-2</v>
      </c>
      <c r="V4" s="1">
        <v>4.1950833715540404E-4</v>
      </c>
    </row>
    <row r="5" spans="1:22" x14ac:dyDescent="0.25">
      <c r="A5" s="2" t="s">
        <v>14</v>
      </c>
      <c r="B5" s="2" t="s">
        <v>9</v>
      </c>
      <c r="C5" s="1">
        <v>11.3</v>
      </c>
      <c r="D5" s="1">
        <v>1.5858069473791262E-2</v>
      </c>
      <c r="E5" s="1">
        <v>9.27</v>
      </c>
      <c r="F5" s="1">
        <v>8.9881564775962278E-2</v>
      </c>
      <c r="G5" s="1">
        <v>9.48</v>
      </c>
      <c r="H5" s="1">
        <v>3.6664124579511279E-2</v>
      </c>
      <c r="I5" s="1">
        <v>9.52</v>
      </c>
      <c r="J5" s="1">
        <v>4.934923789518526E-3</v>
      </c>
      <c r="K5" s="1">
        <v>7.75</v>
      </c>
      <c r="L5" s="1">
        <v>4.9409102680672355E-2</v>
      </c>
      <c r="M5" s="1">
        <v>6.21</v>
      </c>
      <c r="N5" s="1">
        <v>3.2114287618208025E-2</v>
      </c>
      <c r="O5" s="1">
        <v>2.31</v>
      </c>
      <c r="P5" s="1">
        <v>1.0402835350315252E-2</v>
      </c>
      <c r="Q5" s="1">
        <v>5.6000000000000001E-2</v>
      </c>
      <c r="R5" s="1">
        <v>4.1285474190211655E-4</v>
      </c>
      <c r="S5" s="1">
        <v>0.156</v>
      </c>
      <c r="T5" s="1">
        <v>6.80910848413773E-4</v>
      </c>
      <c r="U5" s="1">
        <v>3.7999999999999999E-2</v>
      </c>
      <c r="V5" s="1">
        <v>5.6051651977802546E-5</v>
      </c>
    </row>
    <row r="6" spans="1:22" x14ac:dyDescent="0.25">
      <c r="A6" s="2" t="s">
        <v>7</v>
      </c>
      <c r="B6" s="2" t="s">
        <v>9</v>
      </c>
      <c r="C6" s="1">
        <v>13.9</v>
      </c>
      <c r="D6" s="1">
        <v>2.5246140871205604E-2</v>
      </c>
      <c r="E6" s="1">
        <v>9.43</v>
      </c>
      <c r="F6" s="1">
        <v>0.19930176549722439</v>
      </c>
      <c r="G6" s="1">
        <v>9.26</v>
      </c>
      <c r="H6" s="1">
        <v>6.5372030218068339E-2</v>
      </c>
      <c r="I6" s="1">
        <v>9.4700000000000006</v>
      </c>
      <c r="J6" s="1">
        <v>0.10409810113654373</v>
      </c>
      <c r="K6" s="1">
        <v>7.44</v>
      </c>
      <c r="L6" s="1">
        <v>2.58723182886401E-2</v>
      </c>
      <c r="M6" s="1">
        <v>5.9</v>
      </c>
      <c r="N6" s="1">
        <v>2.5734188835299515E-2</v>
      </c>
      <c r="O6" s="1">
        <v>1.92</v>
      </c>
      <c r="P6" s="1">
        <v>1.5780098943797123E-2</v>
      </c>
      <c r="Q6" s="1">
        <v>8.0799999999999997E-2</v>
      </c>
      <c r="R6" s="1">
        <v>7.0849055446842711E-4</v>
      </c>
      <c r="S6" s="1">
        <v>0.10300000000000001</v>
      </c>
      <c r="T6" s="1">
        <v>4.2999738395722848E-4</v>
      </c>
      <c r="U6" s="1">
        <v>6.6900000000000001E-2</v>
      </c>
      <c r="V6" s="1">
        <v>3.799973526554956E-4</v>
      </c>
    </row>
    <row r="9" spans="1:22" x14ac:dyDescent="0.25">
      <c r="A9" s="1">
        <v>2</v>
      </c>
      <c r="B9" s="2" t="s">
        <v>31</v>
      </c>
      <c r="C9" s="1">
        <f>C2/55.845</f>
        <v>0.15292326976452683</v>
      </c>
      <c r="D9" s="1">
        <f t="shared" ref="C9:J9" si="0">D2/55.845</f>
        <v>8.9543958272534177E-4</v>
      </c>
      <c r="E9" s="1">
        <f t="shared" si="0"/>
        <v>0.16277195809830783</v>
      </c>
      <c r="F9" s="1">
        <f t="shared" si="0"/>
        <v>1.2155046838232882E-3</v>
      </c>
      <c r="G9" s="1">
        <f t="shared" si="0"/>
        <v>0.15954875100725222</v>
      </c>
      <c r="H9" s="36">
        <f t="shared" si="0"/>
        <v>4.0038858148200307E-4</v>
      </c>
      <c r="I9" s="36">
        <f t="shared" si="0"/>
        <v>0.16689050049243442</v>
      </c>
      <c r="J9" s="36">
        <f t="shared" si="0"/>
        <v>1.8475897385330001E-3</v>
      </c>
    </row>
    <row r="10" spans="1:22" x14ac:dyDescent="0.25">
      <c r="A10" s="1">
        <v>5</v>
      </c>
      <c r="B10" s="2" t="s">
        <v>31</v>
      </c>
      <c r="C10" s="1">
        <f t="shared" ref="C10:D13" si="1">C3/55.845</f>
        <v>0.16689050049243442</v>
      </c>
      <c r="D10" s="1">
        <f t="shared" si="1"/>
        <v>1.0920353694787871E-3</v>
      </c>
      <c r="E10" s="1">
        <f t="shared" ref="E10:J10" si="2">E3/55.845</f>
        <v>0.16366729340137884</v>
      </c>
      <c r="F10" s="1">
        <f t="shared" si="2"/>
        <v>9.4602249496301743E-4</v>
      </c>
      <c r="G10" s="36">
        <f t="shared" si="2"/>
        <v>0.16205568985585103</v>
      </c>
      <c r="H10" s="36">
        <f t="shared" si="2"/>
        <v>7.3676561290056354E-4</v>
      </c>
      <c r="I10" s="36">
        <f t="shared" si="2"/>
        <v>0.16635329931059184</v>
      </c>
      <c r="J10" s="36">
        <f t="shared" si="2"/>
        <v>1.1800208337184384E-3</v>
      </c>
    </row>
    <row r="11" spans="1:22" x14ac:dyDescent="0.25">
      <c r="A11" s="1">
        <v>8</v>
      </c>
      <c r="B11" s="2" t="s">
        <v>31</v>
      </c>
      <c r="C11" s="1">
        <f t="shared" si="1"/>
        <v>0.18264840182648404</v>
      </c>
      <c r="D11" s="1">
        <f t="shared" si="1"/>
        <v>4.3524388802287445E-4</v>
      </c>
      <c r="E11" s="1">
        <f t="shared" ref="E11:J11" si="3">E4/55.845</f>
        <v>0.16563703106813502</v>
      </c>
      <c r="F11" s="1">
        <f t="shared" si="3"/>
        <v>1.0708159427534763E-3</v>
      </c>
      <c r="G11" s="36">
        <f t="shared" si="3"/>
        <v>0.16277195809830783</v>
      </c>
      <c r="H11" s="36">
        <f t="shared" si="3"/>
        <v>4.8809261839578014E-4</v>
      </c>
      <c r="I11" s="36">
        <f t="shared" si="3"/>
        <v>0.16868117109857642</v>
      </c>
      <c r="J11" s="36">
        <f t="shared" si="3"/>
        <v>4.347748158272047E-4</v>
      </c>
    </row>
    <row r="12" spans="1:22" x14ac:dyDescent="0.25">
      <c r="A12" s="1">
        <v>15</v>
      </c>
      <c r="B12" s="2" t="s">
        <v>31</v>
      </c>
      <c r="C12" s="1">
        <f t="shared" si="1"/>
        <v>0.20234577849404603</v>
      </c>
      <c r="D12" s="1">
        <f t="shared" si="1"/>
        <v>2.8396578876875751E-4</v>
      </c>
      <c r="E12" s="1">
        <f t="shared" ref="E12:J12" si="4">E5/55.845</f>
        <v>0.16599516518936341</v>
      </c>
      <c r="F12" s="1">
        <f t="shared" si="4"/>
        <v>1.6094827607836383E-3</v>
      </c>
      <c r="G12" s="36">
        <f t="shared" si="4"/>
        <v>0.16975557346226164</v>
      </c>
      <c r="H12" s="36">
        <f t="shared" si="4"/>
        <v>6.5653370184459269E-4</v>
      </c>
      <c r="I12" s="36">
        <f t="shared" si="4"/>
        <v>0.17047184170471841</v>
      </c>
      <c r="J12" s="36">
        <f t="shared" si="4"/>
        <v>8.836822973441715E-5</v>
      </c>
    </row>
    <row r="13" spans="1:22" x14ac:dyDescent="0.25">
      <c r="A13" s="1">
        <v>30</v>
      </c>
      <c r="B13" s="2" t="s">
        <v>31</v>
      </c>
      <c r="C13" s="1">
        <f t="shared" si="1"/>
        <v>0.24890321425373804</v>
      </c>
      <c r="D13" s="1">
        <f>D6/55.845</f>
        <v>4.5207522376588063E-4</v>
      </c>
      <c r="E13" s="1">
        <f t="shared" ref="E13" si="5">E6/55.845</f>
        <v>0.16886023815919063</v>
      </c>
      <c r="F13" s="1">
        <f>F6/55.845</f>
        <v>3.5688381322808559E-3</v>
      </c>
      <c r="G13" s="37">
        <f t="shared" ref="G13:I13" si="6">G6/55.845</f>
        <v>0.16581609812874923</v>
      </c>
      <c r="H13" s="37">
        <f t="shared" si="6"/>
        <v>1.170597729753216E-3</v>
      </c>
      <c r="I13" s="36">
        <f t="shared" si="6"/>
        <v>0.16957650640164743</v>
      </c>
      <c r="J13" s="36">
        <f>J6/55.845</f>
        <v>1.86405409860406E-3</v>
      </c>
    </row>
    <row r="17" spans="1:28" x14ac:dyDescent="0.25">
      <c r="A17" s="1" t="s">
        <v>45</v>
      </c>
    </row>
    <row r="18" spans="1:28" x14ac:dyDescent="0.25">
      <c r="A18" s="1">
        <f>A9*24</f>
        <v>48</v>
      </c>
      <c r="B18" s="83"/>
      <c r="C18" s="77" t="s">
        <v>18</v>
      </c>
      <c r="D18" s="77" t="s">
        <v>20</v>
      </c>
      <c r="E18" s="69" t="s">
        <v>18</v>
      </c>
      <c r="F18" s="69" t="s">
        <v>20</v>
      </c>
      <c r="G18" s="75" t="s">
        <v>18</v>
      </c>
      <c r="H18" s="75" t="s">
        <v>20</v>
      </c>
      <c r="I18" s="28" t="s">
        <v>18</v>
      </c>
      <c r="J18" s="28" t="s">
        <v>20</v>
      </c>
    </row>
    <row r="19" spans="1:28" x14ac:dyDescent="0.25">
      <c r="A19" s="36">
        <f t="shared" ref="A19:A22" si="7">A10*24</f>
        <v>120</v>
      </c>
      <c r="B19" s="42" t="s">
        <v>49</v>
      </c>
      <c r="C19" s="78">
        <f>(50/50)*1*0.000132137*0.001</f>
        <v>1.3213700000000001E-7</v>
      </c>
      <c r="D19" s="77">
        <f>(50/50)*1*0.00000682022*0.001</f>
        <v>6.8202199999999998E-9</v>
      </c>
      <c r="E19" s="70">
        <f>(50/50)*1*0.00000998198*0.001</f>
        <v>9.9819800000000015E-9</v>
      </c>
      <c r="F19" s="69">
        <f>(50/50)*1*0.00000278804*0.001</f>
        <v>2.7880400000000002E-9</v>
      </c>
      <c r="G19" s="76">
        <f>(50/50)*1*0.0000311133*0.001</f>
        <v>3.1113299999999998E-8</v>
      </c>
      <c r="H19" s="75">
        <f>(50/50)*1*0.00000427546*0.001</f>
        <v>4.2754599999999996E-9</v>
      </c>
      <c r="I19" s="29">
        <f>(50/50)*1*0.00000978125*0.001</f>
        <v>9.7812500000000003E-9</v>
      </c>
      <c r="J19" s="28">
        <f>(50/50)*1*0.00000327161*0.001</f>
        <v>3.27161E-9</v>
      </c>
    </row>
    <row r="20" spans="1:28" x14ac:dyDescent="0.25">
      <c r="A20" s="36">
        <f t="shared" si="7"/>
        <v>192</v>
      </c>
      <c r="B20" s="42" t="s">
        <v>47</v>
      </c>
      <c r="C20" s="77">
        <f>C19/(60*60)</f>
        <v>3.6704722222222225E-11</v>
      </c>
      <c r="D20" s="77">
        <f>D19/(60*60)</f>
        <v>1.8945055555555555E-12</v>
      </c>
      <c r="E20" s="69">
        <f t="shared" ref="E20:F20" si="8">E19/(60*60)</f>
        <v>2.7727722222222227E-12</v>
      </c>
      <c r="F20" s="69">
        <f t="shared" si="8"/>
        <v>7.744555555555556E-13</v>
      </c>
      <c r="G20" s="75">
        <f>G19/(60*60)</f>
        <v>8.6425833333333321E-12</v>
      </c>
      <c r="H20" s="75">
        <f t="shared" ref="H20" si="9">H19/(60*60)</f>
        <v>1.1876277777777777E-12</v>
      </c>
      <c r="I20" s="28">
        <f>I19/(60*60)</f>
        <v>2.7170138888888889E-12</v>
      </c>
      <c r="J20" s="28">
        <f t="shared" ref="J20" si="10">J19/(60*60)</f>
        <v>9.0878055555555553E-13</v>
      </c>
      <c r="X20" s="2" t="s">
        <v>3</v>
      </c>
      <c r="Y20" s="2" t="s">
        <v>4</v>
      </c>
      <c r="Z20" s="2" t="s">
        <v>5</v>
      </c>
      <c r="AA20" s="2" t="s">
        <v>14</v>
      </c>
      <c r="AB20" s="2" t="s">
        <v>7</v>
      </c>
    </row>
    <row r="21" spans="1:28" x14ac:dyDescent="0.25">
      <c r="A21" s="36">
        <f t="shared" si="7"/>
        <v>360</v>
      </c>
      <c r="B21" s="2"/>
      <c r="C21" s="77"/>
      <c r="D21" s="77"/>
      <c r="E21" s="69"/>
      <c r="F21" s="69"/>
      <c r="G21" s="75"/>
      <c r="H21" s="75"/>
      <c r="I21" s="28"/>
      <c r="J21" s="28"/>
      <c r="W21" s="2"/>
      <c r="X21" s="2" t="s">
        <v>9</v>
      </c>
      <c r="Y21" s="2" t="s">
        <v>9</v>
      </c>
      <c r="Z21" s="2" t="s">
        <v>9</v>
      </c>
      <c r="AA21" s="2" t="s">
        <v>9</v>
      </c>
      <c r="AB21" s="2" t="s">
        <v>9</v>
      </c>
    </row>
    <row r="22" spans="1:28" x14ac:dyDescent="0.25">
      <c r="A22" s="36">
        <f t="shared" si="7"/>
        <v>720</v>
      </c>
      <c r="B22" s="2"/>
      <c r="C22" s="77"/>
      <c r="D22" s="77"/>
      <c r="E22" s="69"/>
      <c r="F22" s="69"/>
      <c r="G22" s="75"/>
      <c r="H22" s="75"/>
      <c r="I22" s="28"/>
      <c r="J22" s="28"/>
      <c r="W22" s="2">
        <v>3.53</v>
      </c>
      <c r="X22" s="1">
        <v>8.5400000000000009</v>
      </c>
      <c r="Y22" s="1">
        <v>9.32</v>
      </c>
      <c r="Z22" s="1">
        <v>10.200000000000001</v>
      </c>
      <c r="AA22" s="1">
        <v>11.3</v>
      </c>
      <c r="AB22" s="1">
        <v>13.9</v>
      </c>
    </row>
    <row r="23" spans="1:28" x14ac:dyDescent="0.25">
      <c r="C23" s="77"/>
      <c r="D23" s="77"/>
      <c r="E23" s="69"/>
      <c r="F23" s="69"/>
      <c r="G23" s="75"/>
      <c r="H23" s="75"/>
      <c r="I23" s="28"/>
      <c r="J23" s="28"/>
      <c r="L23" s="2"/>
      <c r="M23" s="2"/>
      <c r="N23" s="2"/>
      <c r="O23" s="2"/>
      <c r="P23" s="2"/>
      <c r="W23" s="2"/>
      <c r="X23" s="1">
        <v>5.0005823497296709E-2</v>
      </c>
      <c r="Y23" s="1">
        <v>6.0984715208542858E-2</v>
      </c>
      <c r="Z23" s="1">
        <v>2.4306194926637423E-2</v>
      </c>
      <c r="AA23" s="1">
        <v>1.5858069473791262E-2</v>
      </c>
      <c r="AB23" s="1">
        <v>2.5246140871205604E-2</v>
      </c>
    </row>
    <row r="24" spans="1:28" x14ac:dyDescent="0.25">
      <c r="A24" s="9"/>
      <c r="C24" s="47" t="s">
        <v>21</v>
      </c>
      <c r="D24" s="48" t="s">
        <v>22</v>
      </c>
      <c r="E24" s="71" t="s">
        <v>21</v>
      </c>
      <c r="F24" s="72" t="s">
        <v>22</v>
      </c>
      <c r="G24" s="57" t="s">
        <v>21</v>
      </c>
      <c r="H24" s="58" t="s">
        <v>22</v>
      </c>
      <c r="I24" s="79" t="s">
        <v>21</v>
      </c>
      <c r="J24" s="80" t="s">
        <v>22</v>
      </c>
      <c r="K24" s="2"/>
      <c r="L24" s="2"/>
      <c r="M24" s="2"/>
      <c r="N24" s="2"/>
      <c r="O24" s="2"/>
      <c r="P24" s="2"/>
      <c r="W24" s="2">
        <v>4.4800000000000004</v>
      </c>
      <c r="X24" s="1">
        <v>9.09</v>
      </c>
      <c r="Y24" s="1">
        <v>9.14</v>
      </c>
      <c r="Z24" s="1">
        <v>9.25</v>
      </c>
      <c r="AA24" s="1">
        <v>9.27</v>
      </c>
      <c r="AB24" s="1">
        <v>9.43</v>
      </c>
    </row>
    <row r="25" spans="1:28" x14ac:dyDescent="0.25">
      <c r="A25" s="9"/>
      <c r="C25" s="49" t="s">
        <v>23</v>
      </c>
      <c r="D25" s="50" t="s">
        <v>1</v>
      </c>
      <c r="E25" s="73" t="s">
        <v>23</v>
      </c>
      <c r="F25" s="74" t="s">
        <v>1</v>
      </c>
      <c r="G25" s="59" t="s">
        <v>23</v>
      </c>
      <c r="H25" s="60" t="s">
        <v>1</v>
      </c>
      <c r="I25" s="81" t="s">
        <v>23</v>
      </c>
      <c r="J25" s="82" t="s">
        <v>1</v>
      </c>
      <c r="K25" s="2"/>
      <c r="W25" s="2"/>
      <c r="X25" s="1">
        <v>6.7879859068111531E-2</v>
      </c>
      <c r="Y25" s="1">
        <v>5.283062623120971E-2</v>
      </c>
      <c r="Z25" s="1">
        <v>5.9799716323067881E-2</v>
      </c>
      <c r="AA25" s="1">
        <v>8.9881564775962278E-2</v>
      </c>
      <c r="AB25" s="1">
        <v>0.19930176549722439</v>
      </c>
    </row>
    <row r="26" spans="1:28" ht="24" x14ac:dyDescent="0.25">
      <c r="A26" s="9"/>
      <c r="C26" s="49" t="s">
        <v>24</v>
      </c>
      <c r="D26" s="50" t="s">
        <v>33</v>
      </c>
      <c r="E26" s="73" t="s">
        <v>24</v>
      </c>
      <c r="F26" s="74" t="s">
        <v>33</v>
      </c>
      <c r="G26" s="59" t="s">
        <v>24</v>
      </c>
      <c r="H26" s="60" t="s">
        <v>33</v>
      </c>
      <c r="I26" s="81" t="s">
        <v>24</v>
      </c>
      <c r="J26" s="82" t="s">
        <v>33</v>
      </c>
      <c r="K26" s="2"/>
      <c r="W26" s="2">
        <v>5.0999999999999996</v>
      </c>
      <c r="X26" s="1">
        <v>8.91</v>
      </c>
      <c r="Y26" s="1">
        <v>9.0500000000000007</v>
      </c>
      <c r="Z26" s="1">
        <v>9.09</v>
      </c>
      <c r="AA26" s="1">
        <v>9.48</v>
      </c>
      <c r="AB26" s="1">
        <v>9.26</v>
      </c>
    </row>
    <row r="27" spans="1:28" ht="24" x14ac:dyDescent="0.25">
      <c r="A27" s="9"/>
      <c r="C27" s="49" t="s">
        <v>25</v>
      </c>
      <c r="D27" s="50" t="s">
        <v>36</v>
      </c>
      <c r="E27" s="73" t="s">
        <v>25</v>
      </c>
      <c r="F27" s="74" t="s">
        <v>38</v>
      </c>
      <c r="G27" s="59" t="s">
        <v>25</v>
      </c>
      <c r="H27" s="60" t="s">
        <v>58</v>
      </c>
      <c r="I27" s="81" t="s">
        <v>25</v>
      </c>
      <c r="J27" s="82" t="s">
        <v>68</v>
      </c>
      <c r="K27" s="2"/>
      <c r="W27" s="2"/>
      <c r="X27" s="1">
        <v>2.235970033286246E-2</v>
      </c>
      <c r="Y27" s="1">
        <v>4.1144675652431968E-2</v>
      </c>
      <c r="Z27" s="1">
        <v>2.7257532274312341E-2</v>
      </c>
      <c r="AA27" s="1">
        <v>3.6664124579511279E-2</v>
      </c>
      <c r="AB27" s="1">
        <v>6.5372030218068339E-2</v>
      </c>
    </row>
    <row r="28" spans="1:28" ht="24" x14ac:dyDescent="0.25">
      <c r="A28" s="9"/>
      <c r="C28" s="49" t="s">
        <v>26</v>
      </c>
      <c r="D28" s="50" t="s">
        <v>48</v>
      </c>
      <c r="E28" s="73" t="s">
        <v>26</v>
      </c>
      <c r="F28" s="74" t="s">
        <v>53</v>
      </c>
      <c r="G28" s="59" t="s">
        <v>26</v>
      </c>
      <c r="H28" s="60" t="s">
        <v>59</v>
      </c>
      <c r="I28" s="81" t="s">
        <v>26</v>
      </c>
      <c r="J28" s="82" t="s">
        <v>69</v>
      </c>
      <c r="K28" s="2"/>
      <c r="W28" s="2">
        <v>5.8</v>
      </c>
      <c r="X28" s="1">
        <v>9.32</v>
      </c>
      <c r="Y28" s="1">
        <v>9.2900000000000009</v>
      </c>
      <c r="Z28" s="1">
        <v>9.42</v>
      </c>
      <c r="AA28" s="1">
        <v>9.52</v>
      </c>
      <c r="AB28" s="1">
        <v>9.4700000000000006</v>
      </c>
    </row>
    <row r="29" spans="1:28" ht="24" x14ac:dyDescent="0.25">
      <c r="A29" s="9"/>
      <c r="C29" s="49" t="s">
        <v>27</v>
      </c>
      <c r="D29" s="50">
        <v>132.50651999999999</v>
      </c>
      <c r="E29" s="73" t="s">
        <v>27</v>
      </c>
      <c r="F29" s="74">
        <v>1.18868</v>
      </c>
      <c r="G29" s="59" t="s">
        <v>27</v>
      </c>
      <c r="H29" s="60">
        <v>6.4424099999999997</v>
      </c>
      <c r="I29" s="81" t="s">
        <v>27</v>
      </c>
      <c r="J29" s="82">
        <v>7.9736599999999997</v>
      </c>
      <c r="K29" s="2"/>
      <c r="W29" s="2"/>
      <c r="X29" s="1">
        <v>0.10317864894837539</v>
      </c>
      <c r="Y29" s="1">
        <v>6.5898263459006193E-2</v>
      </c>
      <c r="Z29" s="1">
        <v>2.4279999589870246E-2</v>
      </c>
      <c r="AA29" s="1">
        <v>4.934923789518526E-3</v>
      </c>
      <c r="AB29" s="1">
        <v>0.10409810113654373</v>
      </c>
    </row>
    <row r="30" spans="1:28" x14ac:dyDescent="0.25">
      <c r="A30" s="9"/>
      <c r="C30" s="49" t="s">
        <v>28</v>
      </c>
      <c r="D30" s="50">
        <v>0.99602999999999997</v>
      </c>
      <c r="E30" s="73" t="s">
        <v>28</v>
      </c>
      <c r="F30" s="74">
        <v>0.90019000000000005</v>
      </c>
      <c r="G30" s="59" t="s">
        <v>28</v>
      </c>
      <c r="H30" s="60">
        <v>0.98163999999999996</v>
      </c>
      <c r="I30" s="81" t="s">
        <v>28</v>
      </c>
      <c r="J30" s="82">
        <v>0.86528000000000005</v>
      </c>
      <c r="K30" s="2"/>
      <c r="W30" s="2">
        <v>6.63</v>
      </c>
      <c r="X30" s="1">
        <v>7.88</v>
      </c>
      <c r="Y30" s="1">
        <v>7.75</v>
      </c>
      <c r="Z30" s="1">
        <v>7.82</v>
      </c>
      <c r="AA30" s="1">
        <v>7.75</v>
      </c>
      <c r="AB30" s="1">
        <v>7.44</v>
      </c>
    </row>
    <row r="31" spans="1:28" ht="24" x14ac:dyDescent="0.25">
      <c r="A31" s="9"/>
      <c r="C31" s="49" t="s">
        <v>29</v>
      </c>
      <c r="D31" s="50">
        <v>0.99207000000000001</v>
      </c>
      <c r="E31" s="73" t="s">
        <v>29</v>
      </c>
      <c r="F31" s="74">
        <v>0.81035000000000001</v>
      </c>
      <c r="G31" s="59" t="s">
        <v>29</v>
      </c>
      <c r="H31" s="60">
        <v>0.96360999999999997</v>
      </c>
      <c r="I31" s="81" t="s">
        <v>29</v>
      </c>
      <c r="J31" s="82">
        <v>0.74870999999999999</v>
      </c>
      <c r="K31" s="2"/>
      <c r="W31" s="2"/>
      <c r="X31" s="1">
        <v>4.7214379398406149E-2</v>
      </c>
      <c r="Y31" s="1">
        <v>7.858728323753816E-3</v>
      </c>
      <c r="Z31" s="1">
        <v>1.7878676321791458E-2</v>
      </c>
      <c r="AA31" s="1">
        <v>4.9409102680672355E-2</v>
      </c>
      <c r="AB31" s="1">
        <v>2.58723182886401E-2</v>
      </c>
    </row>
    <row r="32" spans="1:28" x14ac:dyDescent="0.25">
      <c r="A32" s="9"/>
      <c r="C32" s="49" t="s">
        <v>30</v>
      </c>
      <c r="D32" s="50">
        <v>0.98943000000000003</v>
      </c>
      <c r="E32" s="73" t="s">
        <v>30</v>
      </c>
      <c r="F32" s="74">
        <v>0.74712999999999996</v>
      </c>
      <c r="G32" s="59" t="s">
        <v>30</v>
      </c>
      <c r="H32" s="60">
        <v>0.94540999999999997</v>
      </c>
      <c r="I32" s="81" t="s">
        <v>30</v>
      </c>
      <c r="J32" s="82">
        <v>0.66495000000000004</v>
      </c>
      <c r="K32" s="2"/>
      <c r="W32" s="2">
        <v>7.47</v>
      </c>
      <c r="X32" s="1">
        <v>7.2700000000000005</v>
      </c>
      <c r="Y32" s="1">
        <v>6.73</v>
      </c>
      <c r="Z32" s="1">
        <v>6.46</v>
      </c>
      <c r="AA32" s="1">
        <v>6.21</v>
      </c>
      <c r="AB32" s="1">
        <v>5.9</v>
      </c>
    </row>
    <row r="33" spans="1:28" x14ac:dyDescent="0.25">
      <c r="A33" s="9"/>
      <c r="B33" s="24"/>
      <c r="C33" s="25"/>
      <c r="D33" s="9"/>
      <c r="K33" s="2"/>
      <c r="W33" s="2"/>
      <c r="X33" s="1">
        <v>5.4855211524600087E-2</v>
      </c>
      <c r="Y33" s="1">
        <v>1.6003883815409084E-2</v>
      </c>
      <c r="Z33" s="1">
        <v>5.1394575746685933E-2</v>
      </c>
      <c r="AA33" s="1">
        <v>3.2114287618208025E-2</v>
      </c>
      <c r="AB33" s="1">
        <v>2.5734188835299515E-2</v>
      </c>
    </row>
    <row r="34" spans="1:28" x14ac:dyDescent="0.25">
      <c r="A34" s="9"/>
      <c r="B34" s="24"/>
      <c r="C34" s="25"/>
      <c r="D34" s="9"/>
      <c r="K34" s="2"/>
      <c r="W34" s="2">
        <v>8.51</v>
      </c>
      <c r="X34" s="1">
        <v>4.07</v>
      </c>
      <c r="Y34" s="1">
        <v>3.22</v>
      </c>
      <c r="Z34" s="1">
        <v>2.82</v>
      </c>
      <c r="AA34" s="1">
        <v>2.31</v>
      </c>
      <c r="AB34" s="1">
        <v>1.92</v>
      </c>
    </row>
    <row r="35" spans="1:28" x14ac:dyDescent="0.25">
      <c r="A35" s="9"/>
      <c r="B35" s="26"/>
      <c r="C35" s="26"/>
      <c r="D35" s="9"/>
      <c r="K35" s="2"/>
      <c r="W35" s="2"/>
      <c r="X35" s="1">
        <v>4.9457566221059845E-2</v>
      </c>
      <c r="Y35" s="1">
        <v>4.3004398656837459E-2</v>
      </c>
      <c r="Z35" s="1">
        <v>2.1444566970242936E-2</v>
      </c>
      <c r="AA35" s="1">
        <v>1.0402835350315252E-2</v>
      </c>
      <c r="AB35" s="1">
        <v>1.5780098943797123E-2</v>
      </c>
    </row>
    <row r="36" spans="1:28" x14ac:dyDescent="0.25">
      <c r="A36" s="9"/>
      <c r="B36" s="9"/>
      <c r="C36" s="9"/>
      <c r="D36" s="9"/>
      <c r="K36" s="2"/>
      <c r="W36" s="2">
        <v>9.5</v>
      </c>
      <c r="X36" s="1">
        <v>0.161</v>
      </c>
      <c r="Y36" s="1">
        <v>9.5400000000000013E-2</v>
      </c>
      <c r="Z36" s="1">
        <v>0.114</v>
      </c>
      <c r="AA36" s="1">
        <v>5.6000000000000001E-2</v>
      </c>
      <c r="AB36" s="1">
        <v>8.0799999999999997E-2</v>
      </c>
    </row>
    <row r="37" spans="1:28" x14ac:dyDescent="0.25">
      <c r="K37" s="2"/>
      <c r="W37" s="2"/>
      <c r="X37" s="1">
        <v>1.403515599004673E-3</v>
      </c>
      <c r="Y37" s="1">
        <v>6.4626140608776625E-4</v>
      </c>
      <c r="Z37" s="1">
        <v>8.4599211197698091E-4</v>
      </c>
      <c r="AA37" s="1">
        <v>4.1285474190211655E-4</v>
      </c>
      <c r="AB37" s="1">
        <v>7.0849055446842711E-4</v>
      </c>
    </row>
    <row r="38" spans="1:28" x14ac:dyDescent="0.25">
      <c r="K38" s="2"/>
      <c r="W38" s="2">
        <v>10.6</v>
      </c>
      <c r="X38" s="1">
        <v>3.1600000000000003E-2</v>
      </c>
      <c r="Y38" s="1">
        <v>2.2600000000000002E-2</v>
      </c>
      <c r="Z38" s="1">
        <v>0.108</v>
      </c>
      <c r="AA38" s="1">
        <v>0.156</v>
      </c>
      <c r="AB38" s="1">
        <v>0.10300000000000001</v>
      </c>
    </row>
    <row r="39" spans="1:28" x14ac:dyDescent="0.25">
      <c r="K39" s="2"/>
      <c r="W39" s="2"/>
      <c r="X39" s="1">
        <v>3.6450576254618851E-4</v>
      </c>
      <c r="Y39" s="1">
        <v>5.0110404147140307E-4</v>
      </c>
      <c r="Z39" s="1">
        <v>5.9274263564849028E-4</v>
      </c>
      <c r="AA39" s="1">
        <v>6.80910848413773E-4</v>
      </c>
      <c r="AB39" s="1">
        <v>4.2999738395722848E-4</v>
      </c>
    </row>
    <row r="40" spans="1:28" x14ac:dyDescent="0.25">
      <c r="K40" s="2"/>
      <c r="W40" s="2">
        <v>11.47</v>
      </c>
      <c r="X40" s="1">
        <v>4.7799999999999995E-2</v>
      </c>
      <c r="Y40" s="1">
        <v>2.7400000000000001E-2</v>
      </c>
      <c r="Z40" s="1">
        <v>3.1800000000000002E-2</v>
      </c>
      <c r="AA40" s="1">
        <v>3.7999999999999999E-2</v>
      </c>
      <c r="AB40" s="1">
        <v>6.6900000000000001E-2</v>
      </c>
    </row>
    <row r="41" spans="1:28" x14ac:dyDescent="0.25">
      <c r="K41" s="2"/>
      <c r="W41" s="2"/>
      <c r="X41" s="1">
        <v>1.0525412090331312E-3</v>
      </c>
      <c r="Y41" s="1">
        <v>5.1779961073352494E-4</v>
      </c>
      <c r="Z41" s="1">
        <v>4.1950833715540404E-4</v>
      </c>
      <c r="AA41" s="1">
        <v>5.6051651977802546E-5</v>
      </c>
      <c r="AB41" s="1">
        <v>3.799973526554956E-4</v>
      </c>
    </row>
    <row r="42" spans="1:28" x14ac:dyDescent="0.25">
      <c r="K42" s="2"/>
    </row>
    <row r="43" spans="1:28" x14ac:dyDescent="0.25">
      <c r="K43" s="2"/>
    </row>
    <row r="44" spans="1:28" x14ac:dyDescent="0.25">
      <c r="K44" s="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6:AB44"/>
  <sheetViews>
    <sheetView topLeftCell="A4" zoomScale="85" zoomScaleNormal="85" workbookViewId="0">
      <selection activeCell="M28" sqref="M28"/>
    </sheetView>
  </sheetViews>
  <sheetFormatPr defaultColWidth="9.140625" defaultRowHeight="15" x14ac:dyDescent="0.25"/>
  <cols>
    <col min="1" max="16384" width="9.140625" style="1"/>
  </cols>
  <sheetData>
    <row r="6" spans="3:14" x14ac:dyDescent="0.25">
      <c r="C6" s="19" t="s">
        <v>0</v>
      </c>
      <c r="D6" s="19" t="s">
        <v>1</v>
      </c>
      <c r="E6" s="19" t="s">
        <v>1</v>
      </c>
      <c r="F6" s="19" t="s">
        <v>1</v>
      </c>
      <c r="G6" s="19" t="s">
        <v>1</v>
      </c>
      <c r="H6" s="19" t="s">
        <v>1</v>
      </c>
    </row>
    <row r="7" spans="3:14" x14ac:dyDescent="0.25">
      <c r="C7" s="19"/>
      <c r="D7" s="19" t="s">
        <v>2</v>
      </c>
      <c r="E7" s="19" t="s">
        <v>2</v>
      </c>
      <c r="F7" s="19" t="s">
        <v>2</v>
      </c>
      <c r="G7" s="19" t="s">
        <v>2</v>
      </c>
      <c r="H7" s="19" t="s">
        <v>2</v>
      </c>
      <c r="L7" s="1" t="s">
        <v>15</v>
      </c>
    </row>
    <row r="8" spans="3:14" x14ac:dyDescent="0.25">
      <c r="C8" s="19"/>
      <c r="D8" s="19" t="s">
        <v>16</v>
      </c>
      <c r="E8" s="19" t="s">
        <v>4</v>
      </c>
      <c r="F8" s="19" t="s">
        <v>11</v>
      </c>
      <c r="G8" s="19" t="s">
        <v>17</v>
      </c>
      <c r="H8" s="19" t="s">
        <v>7</v>
      </c>
      <c r="J8" s="1" t="s">
        <v>16</v>
      </c>
      <c r="K8" s="1" t="s">
        <v>4</v>
      </c>
      <c r="L8" s="1" t="s">
        <v>11</v>
      </c>
      <c r="M8" s="1" t="s">
        <v>17</v>
      </c>
      <c r="N8" s="1" t="s">
        <v>7</v>
      </c>
    </row>
    <row r="9" spans="3:14" x14ac:dyDescent="0.25">
      <c r="C9" s="1">
        <v>4.5069999999999997</v>
      </c>
      <c r="D9" s="1">
        <v>10100</v>
      </c>
      <c r="E9" s="1">
        <v>10000</v>
      </c>
      <c r="F9" s="1">
        <v>10200</v>
      </c>
      <c r="G9" s="22">
        <v>9990</v>
      </c>
      <c r="H9" s="1">
        <v>11000</v>
      </c>
      <c r="J9" s="1">
        <v>1.29663969520203</v>
      </c>
      <c r="K9" s="1">
        <v>1.0005674563530933</v>
      </c>
      <c r="L9" s="1">
        <v>2.2501153139864356</v>
      </c>
      <c r="M9" s="1">
        <v>2.3665816294638709</v>
      </c>
      <c r="N9" s="1">
        <v>4.2201702167515425</v>
      </c>
    </row>
    <row r="10" spans="3:14" x14ac:dyDescent="0.25">
      <c r="C10" s="1">
        <v>8.5050000000000008</v>
      </c>
      <c r="D10" s="1">
        <v>9450</v>
      </c>
      <c r="E10" s="1">
        <v>9570</v>
      </c>
      <c r="F10" s="1">
        <v>9720</v>
      </c>
      <c r="G10" s="22">
        <v>9580</v>
      </c>
      <c r="H10" s="1">
        <v>9960</v>
      </c>
      <c r="J10" s="1">
        <v>1.484901573872476</v>
      </c>
      <c r="K10" s="1">
        <v>3.6574303934918571</v>
      </c>
      <c r="L10" s="1">
        <v>0.35770297349117769</v>
      </c>
      <c r="M10" s="1">
        <v>2.5323286878373668</v>
      </c>
      <c r="N10" s="1">
        <v>3.7848366729846941</v>
      </c>
    </row>
    <row r="11" spans="3:14" x14ac:dyDescent="0.25">
      <c r="C11" s="1">
        <v>3.508</v>
      </c>
      <c r="D11" s="1">
        <v>11300</v>
      </c>
      <c r="E11" s="1">
        <v>11100</v>
      </c>
      <c r="F11" s="1">
        <v>11500</v>
      </c>
      <c r="G11" s="1">
        <v>11200</v>
      </c>
      <c r="H11" s="1">
        <v>11900</v>
      </c>
      <c r="J11" s="1">
        <v>1.4970116011852992</v>
      </c>
      <c r="K11" s="1">
        <v>2.3374940227055951</v>
      </c>
      <c r="L11" s="1">
        <v>2.0764965678389249</v>
      </c>
      <c r="M11" s="1">
        <v>2.9970672855785194</v>
      </c>
      <c r="N11" s="1">
        <v>0.87110525851022902</v>
      </c>
    </row>
    <row r="12" spans="3:14" x14ac:dyDescent="0.25">
      <c r="C12" s="1">
        <v>10.494999999999999</v>
      </c>
      <c r="D12" s="1">
        <v>9030</v>
      </c>
      <c r="E12" s="1">
        <v>9340</v>
      </c>
      <c r="F12" s="1">
        <v>9250</v>
      </c>
      <c r="G12" s="1">
        <v>8830</v>
      </c>
      <c r="H12" s="1">
        <v>9440</v>
      </c>
      <c r="J12" s="1">
        <v>1.124301442560141</v>
      </c>
      <c r="K12" s="1">
        <v>1.1973767702247999</v>
      </c>
      <c r="L12" s="1">
        <v>2.2370087380579</v>
      </c>
      <c r="M12" s="1">
        <v>4.9581114289287003</v>
      </c>
      <c r="N12" s="1">
        <v>0.83983756041001878</v>
      </c>
    </row>
    <row r="13" spans="3:14" x14ac:dyDescent="0.25">
      <c r="C13" s="1">
        <v>11.47</v>
      </c>
      <c r="D13" s="1">
        <v>9460</v>
      </c>
      <c r="E13" s="1">
        <v>4480</v>
      </c>
      <c r="F13" s="1">
        <v>2790</v>
      </c>
      <c r="G13" s="1">
        <v>502</v>
      </c>
      <c r="H13" s="1">
        <v>97</v>
      </c>
      <c r="J13" s="1">
        <v>0.53329439729363004</v>
      </c>
      <c r="K13" s="1">
        <v>2.7318441950913002</v>
      </c>
      <c r="L13" s="1">
        <v>1.24176685489558</v>
      </c>
      <c r="M13" s="1">
        <v>1.0063522034526453</v>
      </c>
      <c r="N13" s="1">
        <v>6.8273649375477223</v>
      </c>
    </row>
    <row r="14" spans="3:14" x14ac:dyDescent="0.25">
      <c r="C14" s="1">
        <v>5.8390000000000004</v>
      </c>
      <c r="D14" s="1">
        <v>8460</v>
      </c>
      <c r="E14" s="1">
        <v>8790</v>
      </c>
      <c r="F14" s="1">
        <v>8810</v>
      </c>
      <c r="G14" s="1">
        <v>8410</v>
      </c>
      <c r="H14" s="1">
        <v>9570</v>
      </c>
      <c r="J14" s="1">
        <v>0.45941946119723348</v>
      </c>
      <c r="K14" s="1">
        <v>1.8426924011327419</v>
      </c>
      <c r="L14" s="1">
        <v>0.50176366300654818</v>
      </c>
      <c r="M14" s="1">
        <v>3.7096466490260327</v>
      </c>
      <c r="N14" s="1">
        <v>0.84392345618763043</v>
      </c>
    </row>
    <row r="15" spans="3:14" x14ac:dyDescent="0.25">
      <c r="C15" s="1">
        <v>6.5759999999999996</v>
      </c>
      <c r="D15" s="1">
        <v>8450</v>
      </c>
      <c r="E15" s="1">
        <v>8700</v>
      </c>
      <c r="F15" s="1">
        <v>8630</v>
      </c>
      <c r="G15" s="1">
        <v>8390</v>
      </c>
      <c r="H15" s="1">
        <v>9500</v>
      </c>
      <c r="J15" s="1">
        <v>5.22528626139888</v>
      </c>
      <c r="K15" s="1">
        <v>1.9335422779119413</v>
      </c>
      <c r="L15" s="1">
        <v>5.8550922126877136</v>
      </c>
      <c r="M15" s="1">
        <v>2.4161635860557586</v>
      </c>
      <c r="N15" s="1">
        <v>1.3129504773714544</v>
      </c>
    </row>
    <row r="16" spans="3:14" x14ac:dyDescent="0.25">
      <c r="C16" s="1">
        <v>5.08</v>
      </c>
      <c r="D16" s="1">
        <v>8880</v>
      </c>
      <c r="E16" s="1">
        <v>9010</v>
      </c>
      <c r="F16" s="1">
        <v>9320</v>
      </c>
      <c r="G16" s="1">
        <v>9430</v>
      </c>
      <c r="H16" s="1">
        <v>9780</v>
      </c>
      <c r="J16" s="1">
        <v>0.43284573091961531</v>
      </c>
      <c r="K16" s="1">
        <v>0.64205365552439642</v>
      </c>
      <c r="L16" s="1">
        <v>1.4123833045431244</v>
      </c>
      <c r="M16" s="1">
        <v>1.9506823974241898</v>
      </c>
      <c r="N16" s="1">
        <v>1.5554365994241841</v>
      </c>
    </row>
    <row r="17" spans="3:28" x14ac:dyDescent="0.25">
      <c r="C17" s="1">
        <v>7.47</v>
      </c>
      <c r="D17" s="1">
        <v>8810</v>
      </c>
      <c r="E17" s="1">
        <v>9070</v>
      </c>
      <c r="F17" s="1">
        <v>9280</v>
      </c>
      <c r="G17" s="1">
        <v>9470</v>
      </c>
      <c r="H17" s="1">
        <v>9640</v>
      </c>
      <c r="J17" s="1">
        <v>0.66515898635243853</v>
      </c>
      <c r="K17" s="1">
        <v>2.0855111439062815</v>
      </c>
      <c r="L17" s="1">
        <v>1.0698475949990247</v>
      </c>
      <c r="M17" s="1">
        <v>10.6166562616151</v>
      </c>
      <c r="N17" s="1">
        <v>0.48306027581206479</v>
      </c>
    </row>
    <row r="18" spans="3:28" x14ac:dyDescent="0.25">
      <c r="C18" s="1">
        <v>9.4960000000000004</v>
      </c>
      <c r="D18" s="1">
        <v>9560</v>
      </c>
      <c r="E18" s="1">
        <v>9900</v>
      </c>
      <c r="F18" s="1">
        <v>9960</v>
      </c>
      <c r="G18" s="1">
        <v>8740</v>
      </c>
      <c r="H18" s="1">
        <v>10200</v>
      </c>
      <c r="J18" s="1">
        <v>1.961254568872101</v>
      </c>
      <c r="K18" s="1">
        <v>1.3973767702247955</v>
      </c>
      <c r="L18" s="1">
        <v>2.2670087380578985</v>
      </c>
      <c r="M18" s="1">
        <v>4.6177137049491002</v>
      </c>
      <c r="N18" s="1">
        <v>1.1400503150750527</v>
      </c>
    </row>
    <row r="21" spans="3:28" x14ac:dyDescent="0.25">
      <c r="C21" s="2"/>
      <c r="D21" s="2"/>
      <c r="E21" s="2"/>
      <c r="F21" s="2"/>
      <c r="G21" s="2"/>
      <c r="H21" s="2"/>
      <c r="W21" s="2"/>
      <c r="X21" s="2"/>
      <c r="Y21" s="2"/>
      <c r="Z21" s="2"/>
      <c r="AA21" s="2"/>
      <c r="AB21" s="2"/>
    </row>
    <row r="22" spans="3:28" x14ac:dyDescent="0.25">
      <c r="W22" s="23"/>
      <c r="X22" s="2"/>
      <c r="Y22" s="2"/>
      <c r="Z22" s="2"/>
      <c r="AA22" s="2"/>
      <c r="AB22" s="2"/>
    </row>
    <row r="23" spans="3:28" x14ac:dyDescent="0.25">
      <c r="I23" s="41"/>
      <c r="W23" s="2"/>
    </row>
    <row r="24" spans="3:28" x14ac:dyDescent="0.25">
      <c r="I24" s="41"/>
      <c r="W24" s="2"/>
    </row>
    <row r="25" spans="3:28" x14ac:dyDescent="0.25">
      <c r="I25" s="41"/>
      <c r="W25" s="2"/>
    </row>
    <row r="26" spans="3:28" x14ac:dyDescent="0.25">
      <c r="I26" s="41"/>
      <c r="W26" s="2"/>
    </row>
    <row r="27" spans="3:28" x14ac:dyDescent="0.25">
      <c r="I27" s="41"/>
      <c r="W27" s="2"/>
    </row>
    <row r="28" spans="3:28" x14ac:dyDescent="0.25">
      <c r="I28" s="41"/>
      <c r="W28" s="2"/>
    </row>
    <row r="29" spans="3:28" x14ac:dyDescent="0.25">
      <c r="I29" s="41"/>
      <c r="W29" s="2"/>
    </row>
    <row r="30" spans="3:28" x14ac:dyDescent="0.25">
      <c r="I30" s="41"/>
      <c r="W30" s="2"/>
    </row>
    <row r="31" spans="3:28" x14ac:dyDescent="0.25">
      <c r="I31" s="41"/>
      <c r="W31" s="2"/>
    </row>
    <row r="32" spans="3:28" x14ac:dyDescent="0.25">
      <c r="W32" s="2"/>
    </row>
    <row r="33" spans="3:23" x14ac:dyDescent="0.25">
      <c r="W33" s="2"/>
    </row>
    <row r="34" spans="3:23" x14ac:dyDescent="0.25">
      <c r="D34" s="7"/>
      <c r="E34" s="7"/>
      <c r="F34" s="7"/>
      <c r="G34" s="7"/>
      <c r="H34" s="7"/>
      <c r="W34" s="2"/>
    </row>
    <row r="35" spans="3:23" x14ac:dyDescent="0.25">
      <c r="C35" s="2"/>
      <c r="W35" s="2"/>
    </row>
    <row r="36" spans="3:23" x14ac:dyDescent="0.25">
      <c r="C36" s="2"/>
      <c r="W36" s="2"/>
    </row>
    <row r="37" spans="3:23" x14ac:dyDescent="0.25">
      <c r="C37" s="2"/>
      <c r="W37" s="2"/>
    </row>
    <row r="38" spans="3:23" x14ac:dyDescent="0.25">
      <c r="C38" s="2"/>
      <c r="W38" s="2"/>
    </row>
    <row r="39" spans="3:23" x14ac:dyDescent="0.25">
      <c r="C39" s="2"/>
      <c r="W39" s="2"/>
    </row>
    <row r="40" spans="3:23" x14ac:dyDescent="0.25">
      <c r="C40" s="2"/>
      <c r="W40" s="2"/>
    </row>
    <row r="41" spans="3:23" x14ac:dyDescent="0.25">
      <c r="C41" s="2"/>
      <c r="W41" s="2"/>
    </row>
    <row r="42" spans="3:23" x14ac:dyDescent="0.25">
      <c r="C42" s="2"/>
      <c r="W42" s="23"/>
    </row>
    <row r="43" spans="3:23" x14ac:dyDescent="0.25">
      <c r="C43" s="2"/>
    </row>
    <row r="44" spans="3:23" x14ac:dyDescent="0.25">
      <c r="C44" s="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37"/>
  <sheetViews>
    <sheetView topLeftCell="A4" zoomScaleNormal="100" workbookViewId="0">
      <selection activeCell="J31" sqref="J31"/>
    </sheetView>
  </sheetViews>
  <sheetFormatPr defaultRowHeight="15" x14ac:dyDescent="0.25"/>
  <cols>
    <col min="2" max="2" width="12.42578125" bestFit="1" customWidth="1"/>
    <col min="3" max="4" width="12" bestFit="1" customWidth="1"/>
    <col min="7" max="8" width="12" bestFit="1" customWidth="1"/>
    <col min="13" max="13" width="12" bestFit="1" customWidth="1"/>
    <col min="14" max="14" width="12.7109375" bestFit="1" customWidth="1"/>
    <col min="17" max="18" width="12" bestFit="1" customWidth="1"/>
  </cols>
  <sheetData>
    <row r="1" spans="1:34" x14ac:dyDescent="0.25">
      <c r="A1" s="15"/>
      <c r="B1" s="15"/>
      <c r="C1" s="15">
        <v>4.5069999999999997</v>
      </c>
      <c r="D1" s="15"/>
      <c r="E1" s="15">
        <v>8.5050000000000008</v>
      </c>
      <c r="F1" s="15"/>
      <c r="G1" s="15">
        <v>3.508</v>
      </c>
      <c r="H1" s="15"/>
      <c r="I1" s="15">
        <v>10.494999999999999</v>
      </c>
      <c r="J1" s="15"/>
      <c r="K1" s="15">
        <v>11.47</v>
      </c>
      <c r="L1" s="15"/>
      <c r="M1" s="15">
        <v>5.8390000000000004</v>
      </c>
      <c r="N1" s="15"/>
      <c r="O1" s="15">
        <v>6.5759999999999996</v>
      </c>
      <c r="P1" s="15"/>
      <c r="Q1" s="15">
        <v>5.08</v>
      </c>
      <c r="R1" s="15"/>
      <c r="S1" s="15">
        <v>7.47</v>
      </c>
      <c r="T1" s="15"/>
      <c r="U1" s="15">
        <v>9.4960000000000004</v>
      </c>
      <c r="V1" s="15"/>
    </row>
    <row r="2" spans="1:34" x14ac:dyDescent="0.25">
      <c r="A2" s="15" t="s">
        <v>16</v>
      </c>
      <c r="B2" s="15" t="s">
        <v>9</v>
      </c>
      <c r="C2">
        <v>10.1</v>
      </c>
      <c r="D2">
        <v>0.13096060921540503</v>
      </c>
      <c r="E2">
        <v>9.4500000000000011</v>
      </c>
      <c r="F2">
        <v>0.14032319873094901</v>
      </c>
      <c r="G2">
        <v>11.3</v>
      </c>
      <c r="H2">
        <v>0.16916231093393883</v>
      </c>
      <c r="I2">
        <v>9.0299999999999994</v>
      </c>
      <c r="J2">
        <v>0.10152442026318072</v>
      </c>
      <c r="K2">
        <v>9.4600000000000009</v>
      </c>
      <c r="L2">
        <v>5.0449649983977406E-2</v>
      </c>
      <c r="M2">
        <v>8.4600000000000009</v>
      </c>
      <c r="N2">
        <v>3.8866886417285959E-2</v>
      </c>
      <c r="O2">
        <v>8.4499999999999993</v>
      </c>
      <c r="P2">
        <v>0.44153668908820537</v>
      </c>
      <c r="Q2">
        <v>8.8800000000000008</v>
      </c>
      <c r="R2">
        <v>3.8436700905661841E-2</v>
      </c>
      <c r="S2">
        <v>8.81</v>
      </c>
      <c r="T2">
        <v>5.8600506697649844E-2</v>
      </c>
      <c r="U2">
        <v>9.56</v>
      </c>
      <c r="V2">
        <v>0.18749593678417287</v>
      </c>
    </row>
    <row r="3" spans="1:34" x14ac:dyDescent="0.25">
      <c r="A3" s="15" t="s">
        <v>4</v>
      </c>
      <c r="B3" s="15" t="s">
        <v>9</v>
      </c>
      <c r="C3">
        <v>10</v>
      </c>
      <c r="D3">
        <v>0.10005674563530934</v>
      </c>
      <c r="E3">
        <v>9.57</v>
      </c>
      <c r="F3">
        <v>0.35001608865717077</v>
      </c>
      <c r="G3">
        <v>11.1</v>
      </c>
      <c r="H3">
        <v>0.25946183652032107</v>
      </c>
      <c r="I3">
        <v>9.34</v>
      </c>
      <c r="J3">
        <v>0.11183499033899631</v>
      </c>
      <c r="K3">
        <v>4.4800000000000004</v>
      </c>
      <c r="L3">
        <v>0.12238661994009027</v>
      </c>
      <c r="M3">
        <v>8.7900000000000009</v>
      </c>
      <c r="N3">
        <v>0.16197266205956803</v>
      </c>
      <c r="O3">
        <v>8.7000000000000011</v>
      </c>
      <c r="P3">
        <v>0.16821817817833892</v>
      </c>
      <c r="Q3">
        <v>9.01</v>
      </c>
      <c r="R3">
        <v>5.7849034362748117E-2</v>
      </c>
      <c r="S3">
        <v>9.07</v>
      </c>
      <c r="T3">
        <v>0.18915586075229976</v>
      </c>
      <c r="U3">
        <v>9.9</v>
      </c>
      <c r="V3">
        <v>0.13834030025225474</v>
      </c>
    </row>
    <row r="4" spans="1:34" x14ac:dyDescent="0.25">
      <c r="A4" s="15" t="s">
        <v>11</v>
      </c>
      <c r="B4" s="15" t="s">
        <v>9</v>
      </c>
      <c r="C4">
        <v>10.200000000000001</v>
      </c>
      <c r="D4">
        <v>0.22951176202661647</v>
      </c>
      <c r="E4">
        <v>9.7200000000000006</v>
      </c>
      <c r="F4">
        <v>3.4768729023342479E-2</v>
      </c>
      <c r="G4">
        <v>11.5</v>
      </c>
      <c r="H4">
        <v>0.23879710530147638</v>
      </c>
      <c r="I4">
        <v>9.25</v>
      </c>
      <c r="J4">
        <v>0.20692330827035577</v>
      </c>
      <c r="K4">
        <v>2.79</v>
      </c>
      <c r="L4">
        <v>3.4645295251586682E-2</v>
      </c>
      <c r="M4">
        <v>8.81</v>
      </c>
      <c r="N4">
        <v>4.4205378710876896E-2</v>
      </c>
      <c r="O4">
        <v>8.6300000000000008</v>
      </c>
      <c r="P4">
        <v>0.50529445795494976</v>
      </c>
      <c r="Q4">
        <v>9.32</v>
      </c>
      <c r="R4">
        <v>0.1316341239834192</v>
      </c>
      <c r="S4">
        <v>9.2799999999999994</v>
      </c>
      <c r="T4">
        <v>9.9281856815909481E-2</v>
      </c>
      <c r="U4">
        <v>9.9600000000000009</v>
      </c>
      <c r="V4">
        <v>0.22579407031056672</v>
      </c>
    </row>
    <row r="5" spans="1:34" x14ac:dyDescent="0.25">
      <c r="A5" s="15" t="s">
        <v>17</v>
      </c>
      <c r="B5" s="15" t="s">
        <v>9</v>
      </c>
      <c r="C5">
        <v>9.99</v>
      </c>
      <c r="D5">
        <v>0.23642150478344071</v>
      </c>
      <c r="E5">
        <v>9.58</v>
      </c>
      <c r="F5">
        <v>0.24259708829481974</v>
      </c>
      <c r="G5">
        <v>11.200000000000001</v>
      </c>
      <c r="H5">
        <v>0.33567153598479421</v>
      </c>
      <c r="I5">
        <v>8.83</v>
      </c>
      <c r="J5">
        <v>0.43780123917440422</v>
      </c>
      <c r="K5">
        <v>0.502</v>
      </c>
      <c r="L5">
        <v>5.0518880613322796E-3</v>
      </c>
      <c r="M5">
        <v>8.41</v>
      </c>
      <c r="N5">
        <v>0.31198128318308938</v>
      </c>
      <c r="O5">
        <v>8.39</v>
      </c>
      <c r="P5">
        <v>0.20271612487007815</v>
      </c>
      <c r="Q5">
        <v>9.43</v>
      </c>
      <c r="R5">
        <v>0.18394935007710111</v>
      </c>
      <c r="S5">
        <v>9.4700000000000006</v>
      </c>
      <c r="T5">
        <v>1.0053973479749501</v>
      </c>
      <c r="U5">
        <v>8.74</v>
      </c>
      <c r="V5">
        <v>0.40358817781255135</v>
      </c>
    </row>
    <row r="6" spans="1:34" x14ac:dyDescent="0.25">
      <c r="A6" s="15" t="s">
        <v>7</v>
      </c>
      <c r="B6" s="15" t="s">
        <v>9</v>
      </c>
      <c r="C6">
        <v>11</v>
      </c>
      <c r="D6">
        <v>0.46421872384266971</v>
      </c>
      <c r="E6">
        <v>9.9600000000000009</v>
      </c>
      <c r="F6">
        <v>0.37696973262927558</v>
      </c>
      <c r="G6">
        <v>11.9</v>
      </c>
      <c r="H6">
        <v>0.10366152576271725</v>
      </c>
      <c r="I6">
        <v>9.44</v>
      </c>
      <c r="J6">
        <v>7.9280665702705769E-2</v>
      </c>
      <c r="K6">
        <v>9.7000000000000003E-2</v>
      </c>
      <c r="L6">
        <v>6.6225439894212913E-3</v>
      </c>
      <c r="M6">
        <v>9.57</v>
      </c>
      <c r="N6">
        <v>8.0763474757156242E-2</v>
      </c>
      <c r="O6">
        <v>9.5</v>
      </c>
      <c r="P6">
        <v>0.12473029535028816</v>
      </c>
      <c r="Q6">
        <v>9.7799999999999994</v>
      </c>
      <c r="R6">
        <v>0.1521216994236852</v>
      </c>
      <c r="S6">
        <v>9.64</v>
      </c>
      <c r="T6">
        <v>4.6567010588283046E-2</v>
      </c>
      <c r="U6">
        <v>10.200000000000001</v>
      </c>
      <c r="V6">
        <v>0.11628513213765539</v>
      </c>
    </row>
    <row r="9" spans="1:34" x14ac:dyDescent="0.25">
      <c r="A9" s="1">
        <v>3</v>
      </c>
      <c r="B9" s="2" t="s">
        <v>31</v>
      </c>
      <c r="C9" s="1">
        <f>C2/55.845</f>
        <v>0.18085773122034202</v>
      </c>
      <c r="D9" s="1">
        <f>D2/55.845</f>
        <v>2.3450731348447496E-3</v>
      </c>
      <c r="E9" s="1"/>
      <c r="G9" s="1">
        <f>G2/55.845</f>
        <v>0.20234577849404603</v>
      </c>
      <c r="H9" s="1">
        <f>H2/55.845</f>
        <v>3.0291397785645775E-3</v>
      </c>
      <c r="M9" s="36">
        <f>M2/55.845</f>
        <v>0.15149073327961324</v>
      </c>
      <c r="N9" s="36">
        <f>N2/55.845</f>
        <v>6.9597791059693723E-4</v>
      </c>
      <c r="Q9" s="1">
        <f>Q2/55.845</f>
        <v>0.15901154982540963</v>
      </c>
      <c r="R9" s="1">
        <f>R2/55.845</f>
        <v>6.882747050884026E-4</v>
      </c>
    </row>
    <row r="10" spans="1:34" x14ac:dyDescent="0.25">
      <c r="A10" s="1">
        <v>5</v>
      </c>
      <c r="B10" s="2" t="s">
        <v>31</v>
      </c>
      <c r="C10" s="1">
        <f>C3/55.845</f>
        <v>0.17906706061420002</v>
      </c>
      <c r="D10" s="1">
        <f t="shared" ref="D10:D12" si="0">D3/55.845</f>
        <v>1.7916867335537529E-3</v>
      </c>
      <c r="E10" s="1"/>
      <c r="G10" s="1">
        <f t="shared" ref="G10:H10" si="1">G3/55.845</f>
        <v>0.19876443728176202</v>
      </c>
      <c r="H10" s="1">
        <f t="shared" si="1"/>
        <v>4.6461068407255991E-3</v>
      </c>
      <c r="M10" s="36">
        <f t="shared" ref="M10:N10" si="2">M3/55.845</f>
        <v>0.15739994627988182</v>
      </c>
      <c r="N10" s="36">
        <f t="shared" si="2"/>
        <v>2.9003968494864005E-3</v>
      </c>
      <c r="Q10" s="1">
        <f t="shared" ref="Q10:R10" si="3">Q3/55.845</f>
        <v>0.16133942161339421</v>
      </c>
      <c r="R10" s="1">
        <f t="shared" si="3"/>
        <v>1.0358856542707158E-3</v>
      </c>
    </row>
    <row r="11" spans="1:34" x14ac:dyDescent="0.25">
      <c r="A11" s="1">
        <v>7</v>
      </c>
      <c r="B11" s="2" t="s">
        <v>31</v>
      </c>
      <c r="C11" s="1">
        <f>C4/55.845</f>
        <v>0.18264840182648404</v>
      </c>
      <c r="D11" s="1">
        <f t="shared" si="0"/>
        <v>4.1097996602491981E-3</v>
      </c>
      <c r="E11" s="1"/>
      <c r="G11" s="1">
        <f t="shared" ref="G11:H11" si="4">G4/55.845</f>
        <v>0.20592711970633001</v>
      </c>
      <c r="H11" s="1">
        <f t="shared" si="4"/>
        <v>4.2760695729514974E-3</v>
      </c>
      <c r="M11" s="36">
        <f t="shared" ref="M11:N11" si="5">M4/55.845</f>
        <v>0.15775808040111022</v>
      </c>
      <c r="N11" s="36">
        <f t="shared" si="5"/>
        <v>7.9157272290942605E-4</v>
      </c>
      <c r="Q11" s="1">
        <f t="shared" ref="Q11:R11" si="6">Q4/55.845</f>
        <v>0.16689050049243442</v>
      </c>
      <c r="R11" s="1">
        <f t="shared" si="6"/>
        <v>2.3571335658236045E-3</v>
      </c>
    </row>
    <row r="12" spans="1:34" x14ac:dyDescent="0.25">
      <c r="A12" s="1">
        <v>13</v>
      </c>
      <c r="B12" s="2" t="s">
        <v>31</v>
      </c>
      <c r="C12" s="1">
        <f t="shared" ref="C11:C12" si="7">C5/55.845</f>
        <v>0.17888799355358584</v>
      </c>
      <c r="D12" s="1">
        <f t="shared" si="0"/>
        <v>4.2335303927556753E-3</v>
      </c>
      <c r="E12" s="1"/>
      <c r="G12" s="1">
        <f t="shared" ref="G12:H12" si="8">G5/55.845</f>
        <v>0.20055510788790404</v>
      </c>
      <c r="H12" s="1">
        <f t="shared" si="8"/>
        <v>6.0107715280650767E-3</v>
      </c>
      <c r="M12" s="36">
        <f t="shared" ref="M12:N12" si="9">M5/55.845</f>
        <v>0.15059539797654223</v>
      </c>
      <c r="N12" s="36">
        <f t="shared" si="9"/>
        <v>5.586557134624217E-3</v>
      </c>
      <c r="Q12" s="1">
        <f t="shared" ref="Q12:R12" si="10">Q5/55.845</f>
        <v>0.16886023815919063</v>
      </c>
      <c r="R12" s="1">
        <f t="shared" si="10"/>
        <v>3.2939269420198965E-3</v>
      </c>
    </row>
    <row r="13" spans="1:34" x14ac:dyDescent="0.25">
      <c r="A13" s="1">
        <v>30</v>
      </c>
      <c r="B13" s="2" t="s">
        <v>31</v>
      </c>
      <c r="C13" s="1">
        <f>C6/55.845</f>
        <v>0.19697376667562003</v>
      </c>
      <c r="D13" s="1">
        <f>D6/55.845</f>
        <v>8.3126282360581911E-3</v>
      </c>
      <c r="E13" s="1"/>
      <c r="G13" s="1">
        <f t="shared" ref="G13" si="11">G6/55.845</f>
        <v>0.21308980213089804</v>
      </c>
      <c r="H13" s="1">
        <f>H6/55.845</f>
        <v>1.8562364717112948E-3</v>
      </c>
      <c r="M13" s="36">
        <f t="shared" ref="M13:N13" si="12">M6/55.845</f>
        <v>0.17136717700778942</v>
      </c>
      <c r="N13" s="36">
        <f t="shared" si="12"/>
        <v>1.4462078029753109E-3</v>
      </c>
      <c r="Q13" s="1">
        <f t="shared" ref="Q13" si="13">Q6/55.845</f>
        <v>0.17512758528068761</v>
      </c>
      <c r="R13" s="1">
        <f>R6/55.845</f>
        <v>2.7239985571436156E-3</v>
      </c>
    </row>
    <row r="14" spans="1:34" x14ac:dyDescent="0.25">
      <c r="A14" s="1"/>
      <c r="B14" s="1"/>
      <c r="C14" s="1"/>
      <c r="D14" s="1"/>
      <c r="E14" s="1"/>
    </row>
    <row r="15" spans="1:34" x14ac:dyDescent="0.25">
      <c r="A15" s="1"/>
      <c r="B15" s="1"/>
      <c r="C15" s="1"/>
      <c r="D15" s="1"/>
      <c r="E15" s="1"/>
    </row>
    <row r="16" spans="1:34" x14ac:dyDescent="0.25">
      <c r="A16" s="1"/>
      <c r="B16" s="1"/>
      <c r="C16" s="1"/>
      <c r="D16" s="1"/>
      <c r="E16" s="1"/>
      <c r="AC16" s="15"/>
      <c r="AD16" s="15" t="s">
        <v>16</v>
      </c>
      <c r="AE16" s="15" t="s">
        <v>4</v>
      </c>
      <c r="AF16" s="15" t="s">
        <v>11</v>
      </c>
      <c r="AG16" s="15" t="s">
        <v>17</v>
      </c>
      <c r="AH16" s="15" t="s">
        <v>7</v>
      </c>
    </row>
    <row r="17" spans="1:34" x14ac:dyDescent="0.25">
      <c r="A17" s="1" t="s">
        <v>19</v>
      </c>
      <c r="B17" s="1"/>
      <c r="C17" s="1"/>
      <c r="D17" s="1"/>
      <c r="E17" s="1"/>
      <c r="AC17" s="15"/>
      <c r="AD17" s="15" t="s">
        <v>9</v>
      </c>
      <c r="AE17" s="15" t="s">
        <v>9</v>
      </c>
      <c r="AF17" s="15" t="s">
        <v>9</v>
      </c>
      <c r="AG17" s="15" t="s">
        <v>9</v>
      </c>
      <c r="AH17" s="15" t="s">
        <v>9</v>
      </c>
    </row>
    <row r="18" spans="1:34" x14ac:dyDescent="0.25">
      <c r="A18" s="1">
        <f>A9*24</f>
        <v>72</v>
      </c>
      <c r="C18" s="40" t="s">
        <v>18</v>
      </c>
      <c r="D18" s="40" t="s">
        <v>20</v>
      </c>
      <c r="E18" s="1"/>
      <c r="G18" s="19" t="s">
        <v>18</v>
      </c>
      <c r="H18" s="19" t="s">
        <v>20</v>
      </c>
      <c r="M18" s="39" t="s">
        <v>18</v>
      </c>
      <c r="N18" s="39" t="s">
        <v>20</v>
      </c>
      <c r="Q18" s="75" t="s">
        <v>18</v>
      </c>
      <c r="R18" s="75" t="s">
        <v>20</v>
      </c>
      <c r="S18" s="1"/>
      <c r="AC18" s="15">
        <v>4.5069999999999997</v>
      </c>
      <c r="AD18">
        <v>10.1</v>
      </c>
      <c r="AE18">
        <v>10</v>
      </c>
      <c r="AF18">
        <v>10.200000000000001</v>
      </c>
      <c r="AG18">
        <v>9.99</v>
      </c>
      <c r="AH18">
        <v>11</v>
      </c>
    </row>
    <row r="19" spans="1:34" x14ac:dyDescent="0.25">
      <c r="A19" s="36">
        <f t="shared" ref="A19:A22" si="14">A10*24</f>
        <v>120</v>
      </c>
      <c r="B19" s="32" t="s">
        <v>49</v>
      </c>
      <c r="C19" s="85">
        <f>(50/50)*1*0.0000174059*0.001</f>
        <v>1.7405899999999998E-8</v>
      </c>
      <c r="D19" s="40">
        <f>(50/50)*1*0.0000109528*0.001</f>
        <v>1.09528E-8</v>
      </c>
      <c r="E19" s="42"/>
      <c r="F19" s="32"/>
      <c r="G19" s="91">
        <f>(50/50)*1*0.0000178569*0.001</f>
        <v>1.78569E-8</v>
      </c>
      <c r="H19" s="19">
        <f>(50/50)*1*0.00000361428*0.001</f>
        <v>3.6142800000000001E-9</v>
      </c>
      <c r="I19" s="32"/>
      <c r="J19" s="32"/>
      <c r="K19" s="32"/>
      <c r="L19" s="32"/>
      <c r="M19" s="38">
        <f>(50/50)*1*0.0000297791*0.001</f>
        <v>2.97791E-8</v>
      </c>
      <c r="N19" s="39">
        <f>(50/50)*1*0.00000547169*0.001</f>
        <v>5.4716899999999997E-9</v>
      </c>
      <c r="O19" s="32"/>
      <c r="P19" s="32"/>
      <c r="Q19" s="76">
        <f>(50/50)*1*0.0000268292*0.001</f>
        <v>2.6829200000000002E-8</v>
      </c>
      <c r="R19" s="75">
        <f>(50/50)*1*0.00000597308*0.001</f>
        <v>5.9730799999999998E-9</v>
      </c>
      <c r="S19" s="1"/>
      <c r="AC19" s="15"/>
      <c r="AD19">
        <v>0.13096060921540503</v>
      </c>
      <c r="AE19">
        <v>0.10005674563530934</v>
      </c>
      <c r="AF19">
        <v>0.22951176202661647</v>
      </c>
      <c r="AG19">
        <v>0.23642150478344071</v>
      </c>
      <c r="AH19">
        <v>0.46421872384266971</v>
      </c>
    </row>
    <row r="20" spans="1:34" x14ac:dyDescent="0.25">
      <c r="A20" s="36">
        <f t="shared" si="14"/>
        <v>168</v>
      </c>
      <c r="B20" s="42" t="s">
        <v>47</v>
      </c>
      <c r="C20" s="40">
        <f>C19/(60*60)</f>
        <v>4.8349722222222221E-12</v>
      </c>
      <c r="D20" s="40">
        <f>D19/(60*60)</f>
        <v>3.0424444444444444E-12</v>
      </c>
      <c r="E20" s="32"/>
      <c r="F20" s="32"/>
      <c r="G20" s="19">
        <f>G19/(60*60)</f>
        <v>4.9602500000000004E-12</v>
      </c>
      <c r="H20" s="19">
        <f>H19/(60*60)</f>
        <v>1.0039666666666668E-12</v>
      </c>
      <c r="I20" s="32"/>
      <c r="J20" s="32"/>
      <c r="K20" s="32"/>
      <c r="L20" s="32"/>
      <c r="M20" s="39">
        <f>M19/(60*60)</f>
        <v>8.2719722222222221E-12</v>
      </c>
      <c r="N20" s="39">
        <f>N19/(60*60)</f>
        <v>1.5199138888888889E-12</v>
      </c>
      <c r="O20" s="32"/>
      <c r="P20" s="32"/>
      <c r="Q20" s="75">
        <f>Q19/(60*60)</f>
        <v>7.452555555555556E-12</v>
      </c>
      <c r="R20" s="75">
        <f>R19/(60*60)</f>
        <v>1.6591888888888888E-12</v>
      </c>
      <c r="S20" s="1"/>
      <c r="AC20" s="15">
        <v>8.5050000000000008</v>
      </c>
      <c r="AD20">
        <v>9.4500000000000011</v>
      </c>
      <c r="AE20">
        <v>9.57</v>
      </c>
      <c r="AF20">
        <v>9.7200000000000006</v>
      </c>
      <c r="AG20">
        <v>9.58</v>
      </c>
      <c r="AH20">
        <v>9.9600000000000009</v>
      </c>
    </row>
    <row r="21" spans="1:34" x14ac:dyDescent="0.25">
      <c r="A21" s="36">
        <f t="shared" si="14"/>
        <v>312</v>
      </c>
      <c r="C21" s="86"/>
      <c r="D21" s="86"/>
      <c r="E21" s="1"/>
      <c r="G21" s="19"/>
      <c r="H21" s="19"/>
      <c r="M21" s="35"/>
      <c r="N21" s="35"/>
      <c r="Q21" s="55"/>
      <c r="R21" s="55"/>
      <c r="AC21" s="15"/>
      <c r="AD21">
        <v>0.14032319873094901</v>
      </c>
      <c r="AE21">
        <v>0.35001608865717077</v>
      </c>
      <c r="AF21">
        <v>3.4768729023342479E-2</v>
      </c>
      <c r="AG21">
        <v>0.24259708829481974</v>
      </c>
      <c r="AH21">
        <v>0.37696973262927558</v>
      </c>
    </row>
    <row r="22" spans="1:34" x14ac:dyDescent="0.25">
      <c r="A22" s="36">
        <f t="shared" si="14"/>
        <v>720</v>
      </c>
      <c r="C22" s="86"/>
      <c r="D22" s="86"/>
      <c r="E22" s="1"/>
      <c r="G22" s="27"/>
      <c r="H22" s="19"/>
      <c r="I22" s="1"/>
      <c r="M22" s="35"/>
      <c r="N22" s="35"/>
      <c r="Q22" s="96"/>
      <c r="R22" s="96"/>
      <c r="AC22" s="15">
        <v>3.508</v>
      </c>
      <c r="AD22">
        <v>11.3</v>
      </c>
      <c r="AE22">
        <v>11.1</v>
      </c>
      <c r="AF22">
        <v>11.5</v>
      </c>
      <c r="AG22">
        <v>11.200000000000001</v>
      </c>
      <c r="AH22">
        <v>11.9</v>
      </c>
    </row>
    <row r="23" spans="1:34" x14ac:dyDescent="0.25">
      <c r="A23" s="1"/>
      <c r="C23" s="86"/>
      <c r="D23" s="86"/>
      <c r="G23" s="33"/>
      <c r="H23" s="33"/>
      <c r="M23" s="35"/>
      <c r="N23" s="35"/>
      <c r="Q23" s="97"/>
      <c r="R23" s="98"/>
      <c r="AC23" s="15"/>
      <c r="AD23">
        <v>0.16916231093393883</v>
      </c>
      <c r="AE23">
        <v>0.25946183652032107</v>
      </c>
      <c r="AF23">
        <v>0.23879710530147638</v>
      </c>
      <c r="AG23">
        <v>0.33567153598479421</v>
      </c>
      <c r="AH23">
        <v>0.10366152576271725</v>
      </c>
    </row>
    <row r="24" spans="1:34" x14ac:dyDescent="0.25">
      <c r="C24" s="87" t="s">
        <v>21</v>
      </c>
      <c r="D24" s="88" t="s">
        <v>22</v>
      </c>
      <c r="G24" s="51" t="s">
        <v>21</v>
      </c>
      <c r="H24" s="52" t="s">
        <v>22</v>
      </c>
      <c r="M24" s="92" t="s">
        <v>21</v>
      </c>
      <c r="N24" s="93" t="s">
        <v>22</v>
      </c>
      <c r="Q24" s="57" t="s">
        <v>21</v>
      </c>
      <c r="R24" s="58" t="s">
        <v>22</v>
      </c>
      <c r="AC24" s="15">
        <v>10.494999999999999</v>
      </c>
      <c r="AD24">
        <v>9.0299999999999994</v>
      </c>
      <c r="AE24">
        <v>9.34</v>
      </c>
      <c r="AF24">
        <v>9.25</v>
      </c>
      <c r="AG24">
        <v>8.83</v>
      </c>
      <c r="AH24">
        <v>9.44</v>
      </c>
    </row>
    <row r="25" spans="1:34" x14ac:dyDescent="0.25">
      <c r="C25" s="89" t="s">
        <v>23</v>
      </c>
      <c r="D25" s="90" t="s">
        <v>1</v>
      </c>
      <c r="G25" s="53" t="s">
        <v>23</v>
      </c>
      <c r="H25" s="54" t="s">
        <v>1</v>
      </c>
      <c r="M25" s="94" t="s">
        <v>23</v>
      </c>
      <c r="N25" s="95" t="s">
        <v>1</v>
      </c>
      <c r="Q25" s="59" t="s">
        <v>23</v>
      </c>
      <c r="R25" s="60" t="s">
        <v>1</v>
      </c>
      <c r="AC25" s="15"/>
      <c r="AD25">
        <v>0.10152442026318072</v>
      </c>
      <c r="AE25">
        <v>0.11183499033899631</v>
      </c>
      <c r="AF25">
        <v>0.20692330827035577</v>
      </c>
      <c r="AG25">
        <v>0.43780123917440422</v>
      </c>
      <c r="AH25">
        <v>7.9280665702705769E-2</v>
      </c>
    </row>
    <row r="26" spans="1:34" ht="24" x14ac:dyDescent="0.25">
      <c r="C26" s="89" t="s">
        <v>24</v>
      </c>
      <c r="D26" s="90" t="s">
        <v>33</v>
      </c>
      <c r="G26" s="53" t="s">
        <v>24</v>
      </c>
      <c r="H26" s="54" t="s">
        <v>33</v>
      </c>
      <c r="M26" s="94" t="s">
        <v>24</v>
      </c>
      <c r="N26" s="95" t="s">
        <v>33</v>
      </c>
      <c r="Q26" s="59" t="s">
        <v>24</v>
      </c>
      <c r="R26" s="60" t="s">
        <v>33</v>
      </c>
      <c r="AC26" s="15">
        <v>11.47</v>
      </c>
      <c r="AD26">
        <v>9.4600000000000009</v>
      </c>
      <c r="AE26">
        <v>4.4800000000000004</v>
      </c>
      <c r="AF26">
        <v>2.79</v>
      </c>
      <c r="AG26">
        <v>0.502</v>
      </c>
      <c r="AH26">
        <v>9.7000000000000003E-2</v>
      </c>
    </row>
    <row r="27" spans="1:34" ht="24" x14ac:dyDescent="0.25">
      <c r="C27" s="89" t="s">
        <v>25</v>
      </c>
      <c r="D27" s="90" t="s">
        <v>42</v>
      </c>
      <c r="G27" s="53" t="s">
        <v>25</v>
      </c>
      <c r="H27" s="54" t="s">
        <v>40</v>
      </c>
      <c r="M27" s="94" t="s">
        <v>25</v>
      </c>
      <c r="N27" s="95" t="s">
        <v>66</v>
      </c>
      <c r="Q27" s="59" t="s">
        <v>25</v>
      </c>
      <c r="R27" s="60" t="s">
        <v>39</v>
      </c>
      <c r="AC27" s="15"/>
      <c r="AD27">
        <v>5.0449649983977406E-2</v>
      </c>
      <c r="AE27">
        <v>0.12238661994009027</v>
      </c>
      <c r="AF27">
        <v>3.4645295251586682E-2</v>
      </c>
      <c r="AG27">
        <v>5.0518880613322796E-3</v>
      </c>
      <c r="AH27">
        <v>6.6225439894212913E-3</v>
      </c>
    </row>
    <row r="28" spans="1:34" ht="24" x14ac:dyDescent="0.25">
      <c r="C28" s="89" t="s">
        <v>26</v>
      </c>
      <c r="D28" s="90" t="s">
        <v>54</v>
      </c>
      <c r="G28" s="53" t="s">
        <v>26</v>
      </c>
      <c r="H28" s="54" t="s">
        <v>50</v>
      </c>
      <c r="M28" s="94" t="s">
        <v>26</v>
      </c>
      <c r="N28" s="95" t="s">
        <v>67</v>
      </c>
      <c r="Q28" s="59" t="s">
        <v>26</v>
      </c>
      <c r="R28" s="60" t="s">
        <v>55</v>
      </c>
      <c r="AC28" s="15">
        <v>5.8390000000000004</v>
      </c>
      <c r="AD28">
        <v>8.4600000000000009</v>
      </c>
      <c r="AE28">
        <v>8.7900000000000009</v>
      </c>
      <c r="AF28">
        <v>8.81</v>
      </c>
      <c r="AG28">
        <v>8.41</v>
      </c>
      <c r="AH28">
        <v>9.57</v>
      </c>
    </row>
    <row r="29" spans="1:34" ht="36" x14ac:dyDescent="0.25">
      <c r="C29" s="89" t="s">
        <v>27</v>
      </c>
      <c r="D29" s="90">
        <v>2.7096300000000002</v>
      </c>
      <c r="G29" s="53" t="s">
        <v>27</v>
      </c>
      <c r="H29" s="54">
        <v>1.8276699999999999</v>
      </c>
      <c r="M29" s="94" t="s">
        <v>27</v>
      </c>
      <c r="N29" s="95">
        <v>14.79092</v>
      </c>
      <c r="Q29" s="59" t="s">
        <v>27</v>
      </c>
      <c r="R29" s="60">
        <v>6.1204000000000001</v>
      </c>
      <c r="AC29" s="15"/>
      <c r="AD29">
        <v>3.8866886417285959E-2</v>
      </c>
      <c r="AE29">
        <v>0.16197266205956803</v>
      </c>
      <c r="AF29">
        <v>4.4205378710876896E-2</v>
      </c>
      <c r="AG29">
        <v>0.31198128318308938</v>
      </c>
      <c r="AH29">
        <v>8.0763474757156242E-2</v>
      </c>
    </row>
    <row r="30" spans="1:34" x14ac:dyDescent="0.25">
      <c r="C30" s="89" t="s">
        <v>28</v>
      </c>
      <c r="D30" s="90">
        <v>0.67605999999999999</v>
      </c>
      <c r="G30" s="53" t="s">
        <v>28</v>
      </c>
      <c r="H30" s="54">
        <v>0.94369000000000003</v>
      </c>
      <c r="M30" s="94" t="s">
        <v>28</v>
      </c>
      <c r="N30" s="95">
        <v>0.95291000000000003</v>
      </c>
      <c r="Q30" s="59" t="s">
        <v>28</v>
      </c>
      <c r="R30" s="60">
        <v>0.93303000000000003</v>
      </c>
      <c r="AC30" s="15">
        <v>6.5759999999999996</v>
      </c>
      <c r="AD30">
        <v>8.4499999999999993</v>
      </c>
      <c r="AE30">
        <v>8.7000000000000011</v>
      </c>
      <c r="AF30">
        <v>8.6300000000000008</v>
      </c>
      <c r="AG30">
        <v>8.39</v>
      </c>
      <c r="AH30">
        <v>9.5</v>
      </c>
    </row>
    <row r="31" spans="1:34" ht="24" x14ac:dyDescent="0.25">
      <c r="C31" s="89" t="s">
        <v>29</v>
      </c>
      <c r="D31" s="90">
        <v>0.45706000000000002</v>
      </c>
      <c r="G31" s="53" t="s">
        <v>29</v>
      </c>
      <c r="H31" s="54">
        <v>0.89054999999999995</v>
      </c>
      <c r="M31" s="94" t="s">
        <v>29</v>
      </c>
      <c r="N31" s="95">
        <v>0.90803</v>
      </c>
      <c r="Q31" s="59" t="s">
        <v>29</v>
      </c>
      <c r="R31" s="60">
        <v>0.87055000000000005</v>
      </c>
      <c r="AC31" s="15"/>
      <c r="AD31">
        <v>0.44153668908820537</v>
      </c>
      <c r="AE31">
        <v>0.16821817817833892</v>
      </c>
      <c r="AF31">
        <v>0.50529445795494976</v>
      </c>
      <c r="AG31">
        <v>0.20271612487007815</v>
      </c>
      <c r="AH31">
        <v>0.12473029535028816</v>
      </c>
    </row>
    <row r="32" spans="1:34" x14ac:dyDescent="0.25">
      <c r="C32" s="89" t="s">
        <v>30</v>
      </c>
      <c r="D32" s="90">
        <v>0.27607999999999999</v>
      </c>
      <c r="G32" s="53" t="s">
        <v>30</v>
      </c>
      <c r="H32" s="54">
        <v>0.85407</v>
      </c>
      <c r="M32" s="94" t="s">
        <v>30</v>
      </c>
      <c r="N32" s="95">
        <v>0.87736999999999998</v>
      </c>
      <c r="Q32" s="59" t="s">
        <v>30</v>
      </c>
      <c r="R32" s="60">
        <v>0.82740000000000002</v>
      </c>
      <c r="AC32" s="15">
        <v>5.08</v>
      </c>
      <c r="AD32">
        <v>8.8800000000000008</v>
      </c>
      <c r="AE32">
        <v>9.01</v>
      </c>
      <c r="AF32">
        <v>9.32</v>
      </c>
      <c r="AG32">
        <v>9.43</v>
      </c>
      <c r="AH32">
        <v>9.7799999999999994</v>
      </c>
    </row>
    <row r="33" spans="29:34" x14ac:dyDescent="0.25">
      <c r="AC33" s="15"/>
      <c r="AD33">
        <v>3.8436700905661841E-2</v>
      </c>
      <c r="AE33">
        <v>5.7849034362748117E-2</v>
      </c>
      <c r="AF33">
        <v>0.1316341239834192</v>
      </c>
      <c r="AG33">
        <v>0.18394935007710111</v>
      </c>
      <c r="AH33">
        <v>0.1521216994236852</v>
      </c>
    </row>
    <row r="34" spans="29:34" x14ac:dyDescent="0.25">
      <c r="AC34" s="15">
        <v>7.47</v>
      </c>
      <c r="AD34">
        <v>8.81</v>
      </c>
      <c r="AE34">
        <v>9.07</v>
      </c>
      <c r="AF34">
        <v>9.2799999999999994</v>
      </c>
      <c r="AG34">
        <v>9.4700000000000006</v>
      </c>
      <c r="AH34">
        <v>9.64</v>
      </c>
    </row>
    <row r="35" spans="29:34" x14ac:dyDescent="0.25">
      <c r="AC35" s="15"/>
      <c r="AD35">
        <v>5.8600506697649844E-2</v>
      </c>
      <c r="AE35">
        <v>0.18915586075229976</v>
      </c>
      <c r="AF35">
        <v>9.9281856815909481E-2</v>
      </c>
      <c r="AG35">
        <v>1.0053973479749501</v>
      </c>
      <c r="AH35">
        <v>4.6567010588283046E-2</v>
      </c>
    </row>
    <row r="36" spans="29:34" x14ac:dyDescent="0.25">
      <c r="AC36" s="15">
        <v>9.4960000000000004</v>
      </c>
      <c r="AD36">
        <v>9.56</v>
      </c>
      <c r="AE36">
        <v>9.9</v>
      </c>
      <c r="AF36">
        <v>9.9600000000000009</v>
      </c>
      <c r="AG36">
        <v>8.74</v>
      </c>
      <c r="AH36">
        <v>10.200000000000001</v>
      </c>
    </row>
    <row r="37" spans="29:34" x14ac:dyDescent="0.25">
      <c r="AC37" s="15"/>
      <c r="AD37">
        <v>0.18749593678417287</v>
      </c>
      <c r="AE37">
        <v>0.13834030025225474</v>
      </c>
      <c r="AF37">
        <v>0.22579407031056672</v>
      </c>
      <c r="AG37">
        <v>0.40358817781255135</v>
      </c>
      <c r="AH37">
        <v>0.11628513213765539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Only pyrite</vt:lpstr>
      <vt:lpstr>Pyrite_rate</vt:lpstr>
      <vt:lpstr>Acetate</vt:lpstr>
      <vt:lpstr>Acetate_rate</vt:lpstr>
      <vt:lpstr>succinate</vt:lpstr>
      <vt:lpstr>succinate_rate</vt:lpstr>
      <vt:lpstr>DFOB</vt:lpstr>
      <vt:lpstr>DFOB_rate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2026-07-08T07:12:23Z</dcterms:modified>
</cp:coreProperties>
</file>