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/>
  <mc:AlternateContent xmlns:mc="http://schemas.openxmlformats.org/markup-compatibility/2006">
    <mc:Choice Requires="x15">
      <x15ac:absPath xmlns:x15ac="http://schemas.microsoft.com/office/spreadsheetml/2010/11/ac" url="P:\Daniel\Projekte\SHR-SP MD\03-21\"/>
    </mc:Choice>
  </mc:AlternateContent>
  <xr:revisionPtr revIDLastSave="0" documentId="13_ncr:1_{B5927470-A072-420A-B68D-3820781CAC9A}" xr6:coauthVersionLast="36" xr6:coauthVersionMax="36" xr10:uidLastSave="{00000000-0000-0000-0000-000000000000}"/>
  <bookViews>
    <workbookView xWindow="0" yWindow="0" windowWidth="38400" windowHeight="17430" activeTab="3" xr2:uid="{00000000-000D-0000-FFFF-FFFF00000000}"/>
  </bookViews>
  <sheets>
    <sheet name="24.09.20" sheetId="3" r:id="rId1"/>
    <sheet name="25.03.21" sheetId="1" r:id="rId2"/>
    <sheet name="19.07.21" sheetId="4" r:id="rId3"/>
    <sheet name="17.09.21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5" l="1"/>
  <c r="I19" i="5"/>
  <c r="G20" i="5"/>
  <c r="G19" i="5"/>
  <c r="D20" i="5"/>
  <c r="D19" i="5"/>
  <c r="I17" i="5"/>
  <c r="I16" i="5"/>
  <c r="I15" i="5"/>
  <c r="F15" i="5"/>
  <c r="F16" i="5" s="1"/>
  <c r="F17" i="5" s="1"/>
  <c r="E15" i="5"/>
  <c r="E16" i="5" s="1"/>
  <c r="E17" i="5" s="1"/>
  <c r="I14" i="5"/>
  <c r="I12" i="5"/>
  <c r="I11" i="5"/>
  <c r="F11" i="5"/>
  <c r="F12" i="5" s="1"/>
  <c r="I10" i="5"/>
  <c r="F10" i="5"/>
  <c r="E10" i="5"/>
  <c r="E11" i="5" s="1"/>
  <c r="E12" i="5" s="1"/>
  <c r="I9" i="5"/>
  <c r="G24" i="3" l="1"/>
  <c r="I26" i="1"/>
  <c r="I25" i="1"/>
  <c r="D24" i="1"/>
  <c r="D17" i="4"/>
  <c r="D16" i="4"/>
  <c r="I17" i="4"/>
  <c r="I16" i="4"/>
  <c r="H17" i="4"/>
  <c r="H16" i="4"/>
  <c r="G17" i="4"/>
  <c r="G16" i="4"/>
  <c r="D26" i="3" l="1"/>
  <c r="D25" i="3"/>
  <c r="D24" i="3"/>
  <c r="D23" i="3"/>
  <c r="D22" i="3"/>
  <c r="D21" i="3"/>
  <c r="D26" i="1"/>
  <c r="D29" i="1"/>
  <c r="D28" i="1"/>
  <c r="D27" i="1"/>
  <c r="H25" i="1" l="1"/>
  <c r="H26" i="1"/>
  <c r="D25" i="1"/>
  <c r="G26" i="1"/>
  <c r="G25" i="1"/>
  <c r="H24" i="3"/>
  <c r="H23" i="3"/>
  <c r="I24" i="3"/>
  <c r="I23" i="3"/>
  <c r="G23" i="3"/>
</calcChain>
</file>

<file path=xl/sharedStrings.xml><?xml version="1.0" encoding="utf-8"?>
<sst xmlns="http://schemas.openxmlformats.org/spreadsheetml/2006/main" count="142" uniqueCount="66">
  <si>
    <t>Thursday 25.03.2021</t>
  </si>
  <si>
    <t>glucose level</t>
  </si>
  <si>
    <t>hematocrite</t>
  </si>
  <si>
    <t>FDG injection</t>
  </si>
  <si>
    <t>Pet scan  45-60 min</t>
  </si>
  <si>
    <t>~40 mBq in 2 mL</t>
  </si>
  <si>
    <t>animal</t>
  </si>
  <si>
    <t>injection time</t>
  </si>
  <si>
    <t>PET time</t>
  </si>
  <si>
    <t>MR time</t>
  </si>
  <si>
    <t>09:30 - 09:45</t>
  </si>
  <si>
    <t>lunch break</t>
  </si>
  <si>
    <t>time between injection</t>
  </si>
  <si>
    <t>glucose</t>
  </si>
  <si>
    <t>external ID</t>
  </si>
  <si>
    <t>PET number</t>
  </si>
  <si>
    <t>weight (g)</t>
  </si>
  <si>
    <t>0.64</t>
  </si>
  <si>
    <t>injection failed</t>
  </si>
  <si>
    <t>dose (Mbq) IT</t>
  </si>
  <si>
    <t>Thursday 24.09.20</t>
  </si>
  <si>
    <t>~20 MBq in 2 mL</t>
  </si>
  <si>
    <t>Pet scan  45-60 min p.i.</t>
  </si>
  <si>
    <t>657 (WT)</t>
  </si>
  <si>
    <t>635 (S)</t>
  </si>
  <si>
    <t>636 (S)</t>
  </si>
  <si>
    <t>640 (S)</t>
  </si>
  <si>
    <t>637 (S)</t>
  </si>
  <si>
    <t>638 (S)</t>
  </si>
  <si>
    <t>639 (S)</t>
  </si>
  <si>
    <t>655 (WT)</t>
  </si>
  <si>
    <t>656 (WT)</t>
  </si>
  <si>
    <t>641 (S)</t>
  </si>
  <si>
    <t>653 (WT)</t>
  </si>
  <si>
    <t>654 (WT)</t>
  </si>
  <si>
    <t>male Wistar</t>
  </si>
  <si>
    <t>mean</t>
  </si>
  <si>
    <t>SD</t>
  </si>
  <si>
    <t>(3) repeated</t>
  </si>
  <si>
    <t>104 (S)</t>
  </si>
  <si>
    <t>103 (S)</t>
  </si>
  <si>
    <t>105 (S)</t>
  </si>
  <si>
    <t>106 (S)</t>
  </si>
  <si>
    <t>107 (WT)</t>
  </si>
  <si>
    <t>108 (WT)</t>
  </si>
  <si>
    <t>100 (WT)</t>
  </si>
  <si>
    <t>101 (S)</t>
  </si>
  <si>
    <t>102 (S)</t>
  </si>
  <si>
    <t>98 (WT)</t>
  </si>
  <si>
    <t>99 (WT)</t>
  </si>
  <si>
    <t>WT</t>
  </si>
  <si>
    <t>SHR-SP</t>
  </si>
  <si>
    <t>~40 MBq in 2 mL</t>
  </si>
  <si>
    <t>Monday 19.07.21</t>
  </si>
  <si>
    <t>bodyweight (g)</t>
  </si>
  <si>
    <t>haematocrite</t>
  </si>
  <si>
    <t>c(glucose)</t>
  </si>
  <si>
    <t>injected dose (MBq)</t>
  </si>
  <si>
    <t>dose (MBq) IT</t>
  </si>
  <si>
    <t>in total</t>
  </si>
  <si>
    <t>Friday 17.09.21</t>
  </si>
  <si>
    <t>device out of order</t>
  </si>
  <si>
    <t>~50 mBq in 2 mL</t>
  </si>
  <si>
    <t>remarks</t>
  </si>
  <si>
    <t>in PET file: disease status is wrong. Noted: SHRP instead of WT</t>
  </si>
  <si>
    <t>SHRSP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</si>
</sst>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NumberFormat="1" applyFont="1" applyBorder="1"/>
    <xf numFmtId="20" fontId="0" fillId="0" borderId="2" xfId="0" applyNumberFormat="1" applyFont="1" applyBorder="1" applyAlignment="1">
      <alignment horizontal="center" vertical="center"/>
    </xf>
    <xf numFmtId="21" fontId="0" fillId="0" borderId="2" xfId="0" applyNumberFormat="1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0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left"/>
    </xf>
    <xf numFmtId="0" fontId="2" fillId="0" borderId="4" xfId="0" applyFont="1" applyBorder="1" applyAlignment="1">
      <alignment horizontal="left" vertical="center"/>
    </xf>
    <xf numFmtId="0" fontId="3" fillId="0" borderId="0" xfId="0" applyFont="1"/>
    <xf numFmtId="20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0" fontId="4" fillId="0" borderId="0" xfId="0" applyFont="1"/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</cellXfs>
  <cellStyles count="1">
    <cellStyle name="Standard" xfId="0" builtinId="0"/>
  </cellStyles>
  <dxfs count="12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[$-F400]h:mm:ss\ AM/PM"/>
      <alignment horizontal="center" vertical="center" textRotation="0" wrapText="0" indent="0" justifyLastLine="0" shrinkToFit="0" readingOrder="0"/>
    </dxf>
    <dxf>
      <numFmt numFmtId="164" formatCode="[$-F400]h:mm:ss\ AM/PM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4D6757-BF9D-425F-8799-C8DFB8B1006C}" name="Tabelle14" displayName="Tabelle14" ref="A8:J17" totalsRowShown="0" headerRowDxfId="11" dataDxfId="10">
  <autoFilter ref="A8:J17" xr:uid="{262330B3-06B3-4F5A-8F33-C0B2F379859B}"/>
  <tableColumns count="10">
    <tableColumn id="1" xr3:uid="{ED127D4E-56A5-41D2-8E2C-85B3C6DDC68F}" name="animal" dataDxfId="9"/>
    <tableColumn id="7" xr3:uid="{1AC0C2CA-39E3-41FC-842D-AC991D9136C0}" name="PET number" dataDxfId="8"/>
    <tableColumn id="6" xr3:uid="{1AD3FDAE-88F2-4CD1-876F-995C896DC095}" name="external ID" dataDxfId="7"/>
    <tableColumn id="9" xr3:uid="{DA33E313-76EE-434B-A6CE-88DE99D46237}" name="weight (g)" dataDxfId="6"/>
    <tableColumn id="2" xr3:uid="{D78507E7-8EE4-49C7-9FD5-ED3B5F4776FA}" name="injection time" dataDxfId="5">
      <calculatedColumnFormula>E8+$H$7</calculatedColumnFormula>
    </tableColumn>
    <tableColumn id="3" xr3:uid="{AF846C6A-23B8-4EB0-A37F-C4CCF204E90C}" name="PET time" dataDxfId="4">
      <calculatedColumnFormula>F8+$H$7</calculatedColumnFormula>
    </tableColumn>
    <tableColumn id="4" xr3:uid="{2BBF37AD-B7FF-4983-861A-A57DCE210474}" name="hematocrite" dataDxfId="3"/>
    <tableColumn id="5" xr3:uid="{245ACE51-03A1-4E82-A106-377167E83325}" name="glucose" dataDxfId="2"/>
    <tableColumn id="12" xr3:uid="{3ED8F133-FBFD-474A-97C9-C25A327E71F8}" name="dose (Mbq) IT" dataDxfId="1"/>
    <tableColumn id="8" xr3:uid="{C4494ABE-5D40-4F21-9781-114C94E4C5B0}" name="remark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workbookViewId="0">
      <selection activeCell="G25" sqref="G25"/>
    </sheetView>
  </sheetViews>
  <sheetFormatPr baseColWidth="10" defaultRowHeight="15" x14ac:dyDescent="0.25"/>
  <cols>
    <col min="1" max="1" width="16.7109375" bestFit="1" customWidth="1"/>
    <col min="2" max="2" width="11.5703125" bestFit="1" customWidth="1"/>
    <col min="3" max="3" width="10.7109375" bestFit="1" customWidth="1"/>
    <col min="4" max="4" width="10" bestFit="1" customWidth="1"/>
    <col min="5" max="5" width="21.28515625" bestFit="1" customWidth="1"/>
    <col min="6" max="6" width="15" bestFit="1" customWidth="1"/>
    <col min="7" max="7" width="11.85546875" bestFit="1" customWidth="1"/>
    <col min="8" max="8" width="22.140625" bestFit="1" customWidth="1"/>
    <col min="9" max="9" width="13.28515625" bestFit="1" customWidth="1"/>
  </cols>
  <sheetData>
    <row r="1" spans="1:9" x14ac:dyDescent="0.25">
      <c r="A1" t="s">
        <v>20</v>
      </c>
      <c r="E1" t="s">
        <v>35</v>
      </c>
    </row>
    <row r="2" spans="1:9" x14ac:dyDescent="0.25">
      <c r="A2">
        <v>1</v>
      </c>
      <c r="E2" t="s">
        <v>1</v>
      </c>
    </row>
    <row r="3" spans="1:9" x14ac:dyDescent="0.25">
      <c r="A3">
        <v>2</v>
      </c>
      <c r="E3" t="s">
        <v>2</v>
      </c>
    </row>
    <row r="4" spans="1:9" x14ac:dyDescent="0.25">
      <c r="A4">
        <v>3</v>
      </c>
      <c r="E4" t="s">
        <v>3</v>
      </c>
      <c r="F4" t="s">
        <v>21</v>
      </c>
    </row>
    <row r="5" spans="1:9" x14ac:dyDescent="0.25">
      <c r="A5">
        <v>4</v>
      </c>
      <c r="E5" t="s">
        <v>22</v>
      </c>
    </row>
    <row r="6" spans="1:9" x14ac:dyDescent="0.25">
      <c r="G6" s="1" t="s">
        <v>9</v>
      </c>
      <c r="H6" s="1" t="s">
        <v>12</v>
      </c>
    </row>
    <row r="7" spans="1:9" x14ac:dyDescent="0.25">
      <c r="G7" s="1" t="s">
        <v>10</v>
      </c>
      <c r="H7" s="2">
        <v>1.7361111111111112E-2</v>
      </c>
    </row>
    <row r="8" spans="1:9" x14ac:dyDescent="0.25">
      <c r="A8" s="13" t="s">
        <v>6</v>
      </c>
      <c r="B8" s="13" t="s">
        <v>15</v>
      </c>
      <c r="C8" s="13" t="s">
        <v>14</v>
      </c>
      <c r="D8" s="13" t="s">
        <v>16</v>
      </c>
      <c r="E8" s="13" t="s">
        <v>7</v>
      </c>
      <c r="F8" s="13" t="s">
        <v>8</v>
      </c>
      <c r="G8" s="13" t="s">
        <v>2</v>
      </c>
      <c r="H8" s="13" t="s">
        <v>13</v>
      </c>
      <c r="I8" s="13" t="s">
        <v>19</v>
      </c>
    </row>
    <row r="9" spans="1:9" x14ac:dyDescent="0.25">
      <c r="A9" s="3">
        <v>1</v>
      </c>
      <c r="B9" s="5" t="s">
        <v>48</v>
      </c>
      <c r="C9" s="5">
        <v>670</v>
      </c>
      <c r="D9" s="5">
        <v>232</v>
      </c>
      <c r="E9" s="4">
        <v>0.40486111111111112</v>
      </c>
      <c r="F9" s="4">
        <v>0.43611111111111112</v>
      </c>
      <c r="G9" s="5">
        <v>0.54</v>
      </c>
      <c r="H9" s="14">
        <v>5.7</v>
      </c>
      <c r="I9" s="6">
        <v>16.600000000000001</v>
      </c>
    </row>
    <row r="10" spans="1:9" x14ac:dyDescent="0.25">
      <c r="A10" s="3">
        <v>2</v>
      </c>
      <c r="B10" s="5" t="s">
        <v>49</v>
      </c>
      <c r="C10" s="5">
        <v>671</v>
      </c>
      <c r="D10" s="5">
        <v>262</v>
      </c>
      <c r="E10" s="4">
        <v>0.43541666666666662</v>
      </c>
      <c r="F10" s="4">
        <v>0.46527777777777773</v>
      </c>
      <c r="G10" s="5"/>
      <c r="H10" s="14">
        <v>8.5</v>
      </c>
      <c r="I10" s="6">
        <v>20.100000000000001</v>
      </c>
    </row>
    <row r="11" spans="1:9" x14ac:dyDescent="0.25">
      <c r="A11" s="3">
        <v>3</v>
      </c>
      <c r="B11" s="5" t="s">
        <v>45</v>
      </c>
      <c r="C11" s="5">
        <v>669</v>
      </c>
      <c r="D11" s="5">
        <v>246</v>
      </c>
      <c r="E11" s="4">
        <v>0.46597222222222223</v>
      </c>
      <c r="F11" s="4">
        <v>0.49722222222222223</v>
      </c>
      <c r="G11" s="5"/>
      <c r="H11" s="14">
        <v>8.6</v>
      </c>
      <c r="I11" s="6">
        <v>22.3</v>
      </c>
    </row>
    <row r="12" spans="1:9" x14ac:dyDescent="0.25">
      <c r="A12" s="3">
        <v>4</v>
      </c>
      <c r="B12" s="5" t="s">
        <v>46</v>
      </c>
      <c r="C12" s="5">
        <v>634</v>
      </c>
      <c r="D12" s="5">
        <v>183</v>
      </c>
      <c r="E12" s="4">
        <v>0.49305555555555558</v>
      </c>
      <c r="F12" s="4">
        <v>5.0671990740740744</v>
      </c>
      <c r="G12" s="5">
        <v>0.55000000000000004</v>
      </c>
      <c r="H12" s="14">
        <v>7.3</v>
      </c>
      <c r="I12" s="6">
        <v>22.1</v>
      </c>
    </row>
    <row r="13" spans="1:9" x14ac:dyDescent="0.25">
      <c r="A13" s="3">
        <v>5</v>
      </c>
      <c r="B13" s="5" t="s">
        <v>47</v>
      </c>
      <c r="C13" s="5">
        <v>633</v>
      </c>
      <c r="D13" s="5">
        <v>198</v>
      </c>
      <c r="E13" s="4">
        <v>0.52708333333333335</v>
      </c>
      <c r="F13" s="4">
        <v>0.5584027777777778</v>
      </c>
      <c r="G13" s="5">
        <v>0.56000000000000005</v>
      </c>
      <c r="H13" s="14">
        <v>6.2</v>
      </c>
      <c r="I13" s="6">
        <v>21.5</v>
      </c>
    </row>
    <row r="14" spans="1:9" x14ac:dyDescent="0.25">
      <c r="A14" s="3">
        <v>6</v>
      </c>
      <c r="B14" s="5" t="s">
        <v>40</v>
      </c>
      <c r="C14" s="5">
        <v>629</v>
      </c>
      <c r="D14" s="5">
        <v>227</v>
      </c>
      <c r="E14" s="4">
        <v>0.5541666666666667</v>
      </c>
      <c r="F14" s="4">
        <v>0.58699074074074076</v>
      </c>
      <c r="G14" s="5">
        <v>0.57999999999999996</v>
      </c>
      <c r="H14" s="14">
        <v>6.1</v>
      </c>
      <c r="I14" s="6">
        <v>19.8</v>
      </c>
    </row>
    <row r="15" spans="1:9" x14ac:dyDescent="0.25">
      <c r="A15" s="3">
        <v>7</v>
      </c>
      <c r="B15" s="5" t="s">
        <v>39</v>
      </c>
      <c r="C15" s="5">
        <v>630</v>
      </c>
      <c r="D15" s="5">
        <v>166</v>
      </c>
      <c r="E15" s="7">
        <v>0.58680555555555558</v>
      </c>
      <c r="F15" s="8">
        <v>0.61807870370370377</v>
      </c>
      <c r="G15" s="5">
        <v>0.6</v>
      </c>
      <c r="H15" s="14">
        <v>6.4</v>
      </c>
      <c r="I15" s="6">
        <v>22.5</v>
      </c>
    </row>
    <row r="16" spans="1:9" x14ac:dyDescent="0.25">
      <c r="A16" s="3">
        <v>8</v>
      </c>
      <c r="B16" s="5" t="s">
        <v>41</v>
      </c>
      <c r="C16" s="5">
        <v>631</v>
      </c>
      <c r="D16" s="5">
        <v>183</v>
      </c>
      <c r="E16" s="4">
        <v>0.61111111111111105</v>
      </c>
      <c r="F16" s="4">
        <v>0.64373842592592589</v>
      </c>
      <c r="G16" s="5"/>
      <c r="H16" s="14">
        <v>6.5</v>
      </c>
      <c r="I16" s="6">
        <v>24.4</v>
      </c>
    </row>
    <row r="17" spans="1:9" x14ac:dyDescent="0.25">
      <c r="A17" s="3">
        <v>9</v>
      </c>
      <c r="B17" s="5" t="s">
        <v>42</v>
      </c>
      <c r="C17" s="5">
        <v>632</v>
      </c>
      <c r="D17" s="5">
        <v>214</v>
      </c>
      <c r="E17" s="4">
        <v>0.63888888888888895</v>
      </c>
      <c r="F17" s="4">
        <v>0.67023148148148148</v>
      </c>
      <c r="G17" s="5">
        <v>0.62</v>
      </c>
      <c r="H17" s="14">
        <v>6.7</v>
      </c>
      <c r="I17" s="6">
        <v>20.2</v>
      </c>
    </row>
    <row r="18" spans="1:9" x14ac:dyDescent="0.25">
      <c r="A18" s="3">
        <v>10</v>
      </c>
      <c r="B18" s="5" t="s">
        <v>43</v>
      </c>
      <c r="C18" s="5">
        <v>672</v>
      </c>
      <c r="D18" s="5">
        <v>217</v>
      </c>
      <c r="E18" s="4">
        <v>0.66805555555555562</v>
      </c>
      <c r="F18" s="4">
        <v>0.69795138888888886</v>
      </c>
      <c r="G18" s="5">
        <v>0.57999999999999996</v>
      </c>
      <c r="H18" s="14">
        <v>7.9</v>
      </c>
      <c r="I18" s="6">
        <v>24</v>
      </c>
    </row>
    <row r="19" spans="1:9" x14ac:dyDescent="0.25">
      <c r="A19" s="3">
        <v>11</v>
      </c>
      <c r="B19" s="5" t="s">
        <v>44</v>
      </c>
      <c r="C19" s="5">
        <v>673</v>
      </c>
      <c r="D19" s="5">
        <v>211</v>
      </c>
      <c r="E19" s="4">
        <v>0.6958333333333333</v>
      </c>
      <c r="F19" s="4">
        <v>0.72721064814814806</v>
      </c>
      <c r="G19" s="5">
        <v>0.52</v>
      </c>
      <c r="H19" s="14">
        <v>7.2</v>
      </c>
      <c r="I19" s="6">
        <v>25.5</v>
      </c>
    </row>
    <row r="20" spans="1:9" x14ac:dyDescent="0.25">
      <c r="A20" s="1"/>
    </row>
    <row r="21" spans="1:9" x14ac:dyDescent="0.25">
      <c r="A21" s="1"/>
      <c r="B21" s="12" t="s">
        <v>59</v>
      </c>
      <c r="C21" s="13" t="s">
        <v>36</v>
      </c>
      <c r="D21" s="19">
        <f>AVERAGE(D9:D19)</f>
        <v>212.63636363636363</v>
      </c>
    </row>
    <row r="22" spans="1:9" x14ac:dyDescent="0.25">
      <c r="B22" s="12"/>
      <c r="C22" s="13" t="s">
        <v>37</v>
      </c>
      <c r="D22" s="19">
        <f>STDEV(D9:D19)</f>
        <v>28.810667216406966</v>
      </c>
      <c r="F22" s="12" t="s">
        <v>59</v>
      </c>
    </row>
    <row r="23" spans="1:9" x14ac:dyDescent="0.25">
      <c r="B23" s="12" t="s">
        <v>50</v>
      </c>
      <c r="C23" s="13" t="s">
        <v>36</v>
      </c>
      <c r="D23" s="19">
        <f>AVERAGE(D9,D10,D11,D18,D19)</f>
        <v>233.6</v>
      </c>
      <c r="E23" s="11"/>
      <c r="F23" s="12" t="s">
        <v>36</v>
      </c>
      <c r="G23" s="9">
        <f>AVERAGE(G9:G19)</f>
        <v>0.56875000000000009</v>
      </c>
      <c r="H23" s="9">
        <f>AVERAGE(H9:H19)</f>
        <v>7.0090909090909097</v>
      </c>
      <c r="I23" s="9">
        <f t="shared" ref="I23" si="0">AVERAGE(I9:I19)</f>
        <v>21.727272727272723</v>
      </c>
    </row>
    <row r="24" spans="1:9" x14ac:dyDescent="0.25">
      <c r="B24" s="12"/>
      <c r="C24" s="13" t="s">
        <v>37</v>
      </c>
      <c r="D24" s="19">
        <f>STDEV(D9,D10,D11,D18,D19)</f>
        <v>20.911719202399404</v>
      </c>
      <c r="F24" s="12" t="s">
        <v>37</v>
      </c>
      <c r="G24" s="9">
        <f>STDEV(G9:G19)</f>
        <v>3.2705394924123075E-2</v>
      </c>
      <c r="H24" s="9">
        <f>STDEV(H9:H19)</f>
        <v>0.97923903665503009</v>
      </c>
      <c r="I24" s="9">
        <f>STDEV(I9:I19)</f>
        <v>2.5028347564675513</v>
      </c>
    </row>
    <row r="25" spans="1:9" x14ac:dyDescent="0.25">
      <c r="B25" s="12" t="s">
        <v>51</v>
      </c>
      <c r="C25" s="13" t="s">
        <v>36</v>
      </c>
      <c r="D25" s="19">
        <f>AVERAGE(D12,D13,D14,D15,D16,D17)</f>
        <v>195.16666666666666</v>
      </c>
    </row>
    <row r="26" spans="1:9" x14ac:dyDescent="0.25">
      <c r="B26" s="12"/>
      <c r="C26" s="13" t="s">
        <v>37</v>
      </c>
      <c r="D26" s="19">
        <f>STDEV(D12,D13,D14,D15,D16,D17)</f>
        <v>22.462561444916929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"/>
  <sheetViews>
    <sheetView zoomScale="80" zoomScaleNormal="80" workbookViewId="0">
      <selection activeCell="F39" sqref="F39"/>
    </sheetView>
  </sheetViews>
  <sheetFormatPr baseColWidth="10" defaultRowHeight="15" x14ac:dyDescent="0.25"/>
  <cols>
    <col min="1" max="7" width="20.28515625" customWidth="1"/>
    <col min="8" max="8" width="22.42578125" customWidth="1"/>
    <col min="9" max="9" width="20.140625" customWidth="1"/>
    <col min="14" max="14" width="13.5703125" bestFit="1" customWidth="1"/>
    <col min="17" max="18" width="11.5703125" bestFit="1" customWidth="1"/>
    <col min="19" max="19" width="12.42578125" bestFit="1" customWidth="1"/>
  </cols>
  <sheetData>
    <row r="1" spans="1:9" x14ac:dyDescent="0.25">
      <c r="A1" t="s">
        <v>0</v>
      </c>
    </row>
    <row r="2" spans="1:9" x14ac:dyDescent="0.25">
      <c r="A2">
        <v>1</v>
      </c>
      <c r="E2" t="s">
        <v>1</v>
      </c>
    </row>
    <row r="3" spans="1:9" x14ac:dyDescent="0.25">
      <c r="A3">
        <v>2</v>
      </c>
      <c r="E3" t="s">
        <v>2</v>
      </c>
    </row>
    <row r="4" spans="1:9" x14ac:dyDescent="0.25">
      <c r="A4">
        <v>3</v>
      </c>
      <c r="E4" t="s">
        <v>3</v>
      </c>
      <c r="F4" t="s">
        <v>5</v>
      </c>
    </row>
    <row r="5" spans="1:9" x14ac:dyDescent="0.25">
      <c r="A5">
        <v>4</v>
      </c>
      <c r="E5" t="s">
        <v>4</v>
      </c>
    </row>
    <row r="6" spans="1:9" x14ac:dyDescent="0.25">
      <c r="G6" s="1" t="s">
        <v>9</v>
      </c>
      <c r="H6" s="1" t="s">
        <v>12</v>
      </c>
    </row>
    <row r="7" spans="1:9" x14ac:dyDescent="0.25">
      <c r="G7" s="1" t="s">
        <v>10</v>
      </c>
      <c r="H7" s="2">
        <v>1.7361111111111112E-2</v>
      </c>
    </row>
    <row r="8" spans="1:9" x14ac:dyDescent="0.25">
      <c r="A8" s="13" t="s">
        <v>6</v>
      </c>
      <c r="B8" s="13" t="s">
        <v>15</v>
      </c>
      <c r="C8" s="13" t="s">
        <v>14</v>
      </c>
      <c r="D8" s="13" t="s">
        <v>16</v>
      </c>
      <c r="E8" s="13" t="s">
        <v>7</v>
      </c>
      <c r="F8" s="13" t="s">
        <v>8</v>
      </c>
      <c r="G8" s="13" t="s">
        <v>2</v>
      </c>
      <c r="H8" s="13" t="s">
        <v>13</v>
      </c>
      <c r="I8" s="13" t="s">
        <v>19</v>
      </c>
    </row>
    <row r="9" spans="1:9" ht="23.25" customHeight="1" x14ac:dyDescent="0.25">
      <c r="A9" s="12">
        <v>1</v>
      </c>
      <c r="B9" s="12">
        <v>126</v>
      </c>
      <c r="C9" s="12" t="s">
        <v>23</v>
      </c>
      <c r="D9" s="12">
        <v>676</v>
      </c>
      <c r="E9" s="15">
        <v>0.39583333333333331</v>
      </c>
      <c r="F9" s="15">
        <v>0.42708333333333331</v>
      </c>
      <c r="G9" s="12">
        <v>0.57999999999999996</v>
      </c>
      <c r="H9" s="12">
        <v>7.3</v>
      </c>
      <c r="I9" s="12">
        <v>38.700000000000003</v>
      </c>
    </row>
    <row r="10" spans="1:9" ht="23.25" customHeight="1" x14ac:dyDescent="0.25">
      <c r="A10" s="12">
        <v>2</v>
      </c>
      <c r="B10" s="12">
        <v>127</v>
      </c>
      <c r="C10" s="12" t="s">
        <v>24</v>
      </c>
      <c r="D10" s="12">
        <v>378</v>
      </c>
      <c r="E10" s="15">
        <v>0.41319444444444442</v>
      </c>
      <c r="F10" s="15">
        <v>0.44444444444444442</v>
      </c>
      <c r="G10" s="12">
        <v>0.52</v>
      </c>
      <c r="H10" s="12">
        <v>5.8</v>
      </c>
      <c r="I10" s="12">
        <v>37.400000000000006</v>
      </c>
    </row>
    <row r="11" spans="1:9" ht="23.25" customHeight="1" x14ac:dyDescent="0.25">
      <c r="A11" s="12">
        <v>3</v>
      </c>
      <c r="B11" s="12" t="s">
        <v>18</v>
      </c>
      <c r="C11" s="12" t="s">
        <v>25</v>
      </c>
      <c r="D11" s="12">
        <v>363</v>
      </c>
      <c r="E11" s="15">
        <v>0.43055555555555552</v>
      </c>
      <c r="F11" s="15">
        <v>0.46180555555555552</v>
      </c>
      <c r="G11" s="12">
        <v>0.64</v>
      </c>
      <c r="H11" s="12">
        <v>7.2</v>
      </c>
      <c r="I11" s="12"/>
    </row>
    <row r="12" spans="1:9" ht="23.25" customHeight="1" x14ac:dyDescent="0.25">
      <c r="A12" s="12">
        <v>4</v>
      </c>
      <c r="B12" s="12">
        <v>128</v>
      </c>
      <c r="C12" s="12" t="s">
        <v>27</v>
      </c>
      <c r="D12" s="12">
        <v>379</v>
      </c>
      <c r="E12" s="15">
        <v>0.44791666666666663</v>
      </c>
      <c r="F12" s="15">
        <v>0.47916666666666663</v>
      </c>
      <c r="G12" s="12">
        <v>0.57999999999999996</v>
      </c>
      <c r="H12" s="12">
        <v>8.4</v>
      </c>
      <c r="I12" s="12">
        <v>45.3</v>
      </c>
    </row>
    <row r="13" spans="1:9" ht="23.25" customHeight="1" x14ac:dyDescent="0.25">
      <c r="A13" s="12">
        <v>5</v>
      </c>
      <c r="B13" s="12">
        <v>129</v>
      </c>
      <c r="C13" s="12" t="s">
        <v>28</v>
      </c>
      <c r="D13" s="12">
        <v>354</v>
      </c>
      <c r="E13" s="15">
        <v>0.46527777777777773</v>
      </c>
      <c r="F13" s="15">
        <v>0.49652777777777773</v>
      </c>
      <c r="G13" s="12">
        <v>0.57999999999999996</v>
      </c>
      <c r="H13" s="12">
        <v>7.5</v>
      </c>
      <c r="I13" s="12">
        <v>37.400000000000006</v>
      </c>
    </row>
    <row r="14" spans="1:9" ht="23.25" customHeight="1" x14ac:dyDescent="0.25">
      <c r="A14" s="12">
        <v>6</v>
      </c>
      <c r="B14" s="12">
        <v>130</v>
      </c>
      <c r="C14" s="12" t="s">
        <v>29</v>
      </c>
      <c r="D14" s="12">
        <v>353</v>
      </c>
      <c r="E14" s="15">
        <v>0.48263888888888884</v>
      </c>
      <c r="F14" s="15">
        <v>0.51388888888888884</v>
      </c>
      <c r="G14" s="12">
        <v>0.59</v>
      </c>
      <c r="H14" s="12">
        <v>6.4</v>
      </c>
      <c r="I14" s="12">
        <v>41</v>
      </c>
    </row>
    <row r="15" spans="1:9" ht="23.25" customHeight="1" x14ac:dyDescent="0.25">
      <c r="A15" s="12"/>
      <c r="B15" s="12"/>
      <c r="C15" s="12"/>
      <c r="D15" s="12"/>
      <c r="E15" s="15"/>
      <c r="F15" s="15" t="s">
        <v>11</v>
      </c>
      <c r="G15" s="12"/>
      <c r="H15" s="12"/>
      <c r="I15" s="12"/>
    </row>
    <row r="16" spans="1:9" ht="23.25" customHeight="1" x14ac:dyDescent="0.25">
      <c r="A16" s="12">
        <v>7</v>
      </c>
      <c r="B16" s="12">
        <v>131</v>
      </c>
      <c r="C16" s="12" t="s">
        <v>26</v>
      </c>
      <c r="D16" s="12">
        <v>387</v>
      </c>
      <c r="E16" s="15">
        <v>0.57638888888888895</v>
      </c>
      <c r="F16" s="15">
        <v>0.60763888888888895</v>
      </c>
      <c r="G16" s="12"/>
      <c r="H16" s="12">
        <v>7</v>
      </c>
      <c r="I16" s="12">
        <v>43.3</v>
      </c>
    </row>
    <row r="17" spans="1:9" ht="23.25" customHeight="1" x14ac:dyDescent="0.25">
      <c r="A17" s="12">
        <v>8</v>
      </c>
      <c r="B17" s="12">
        <v>132</v>
      </c>
      <c r="C17" s="12" t="s">
        <v>30</v>
      </c>
      <c r="D17" s="12">
        <v>683</v>
      </c>
      <c r="E17" s="15">
        <v>0.59375000000000011</v>
      </c>
      <c r="F17" s="15">
        <v>0.62500000000000011</v>
      </c>
      <c r="G17" s="12">
        <v>0.54</v>
      </c>
      <c r="H17" s="12">
        <v>8.3000000000000007</v>
      </c>
      <c r="I17" s="12">
        <v>47.1</v>
      </c>
    </row>
    <row r="18" spans="1:9" ht="23.25" customHeight="1" x14ac:dyDescent="0.25">
      <c r="A18" s="12">
        <v>9</v>
      </c>
      <c r="B18" s="12">
        <v>133</v>
      </c>
      <c r="C18" s="12" t="s">
        <v>31</v>
      </c>
      <c r="D18" s="12">
        <v>655</v>
      </c>
      <c r="E18" s="15">
        <v>0.61111111111111127</v>
      </c>
      <c r="F18" s="15">
        <v>0.64236111111111127</v>
      </c>
      <c r="G18" s="12"/>
      <c r="H18" s="12">
        <v>6.8</v>
      </c>
      <c r="I18" s="12">
        <v>43.099999999999994</v>
      </c>
    </row>
    <row r="19" spans="1:9" ht="23.25" customHeight="1" x14ac:dyDescent="0.25">
      <c r="A19" s="12">
        <v>10</v>
      </c>
      <c r="B19" s="12">
        <v>134</v>
      </c>
      <c r="C19" s="12" t="s">
        <v>32</v>
      </c>
      <c r="D19" s="12">
        <v>372</v>
      </c>
      <c r="E19" s="15">
        <v>0.62847222222222243</v>
      </c>
      <c r="F19" s="15">
        <v>0.65972222222222243</v>
      </c>
      <c r="G19" s="12">
        <v>0.56000000000000005</v>
      </c>
      <c r="H19" s="12">
        <v>7.2</v>
      </c>
      <c r="I19" s="12">
        <v>51.199999999999996</v>
      </c>
    </row>
    <row r="20" spans="1:9" ht="23.25" customHeight="1" x14ac:dyDescent="0.25">
      <c r="A20" s="12">
        <v>11</v>
      </c>
      <c r="B20" s="12">
        <v>135</v>
      </c>
      <c r="C20" s="12" t="s">
        <v>33</v>
      </c>
      <c r="D20" s="12">
        <v>558</v>
      </c>
      <c r="E20" s="15">
        <v>0.64583333333333359</v>
      </c>
      <c r="F20" s="15">
        <v>0.67708333333333359</v>
      </c>
      <c r="G20" s="12">
        <v>0.57999999999999996</v>
      </c>
      <c r="H20" s="12">
        <v>5.9</v>
      </c>
      <c r="I20" s="12">
        <v>41.4</v>
      </c>
    </row>
    <row r="21" spans="1:9" ht="23.25" customHeight="1" x14ac:dyDescent="0.25">
      <c r="A21" s="12">
        <v>12</v>
      </c>
      <c r="B21" s="12">
        <v>136</v>
      </c>
      <c r="C21" s="12" t="s">
        <v>34</v>
      </c>
      <c r="D21" s="12">
        <v>604</v>
      </c>
      <c r="E21" s="15">
        <v>0.66319444444444475</v>
      </c>
      <c r="F21" s="15">
        <v>0.69444444444444475</v>
      </c>
      <c r="G21" s="12">
        <v>0.57999999999999996</v>
      </c>
      <c r="H21" s="12">
        <v>6.1</v>
      </c>
      <c r="I21" s="12">
        <v>45.6</v>
      </c>
    </row>
    <row r="22" spans="1:9" x14ac:dyDescent="0.25">
      <c r="A22" s="12" t="s">
        <v>38</v>
      </c>
      <c r="B22" s="12">
        <v>137</v>
      </c>
      <c r="C22" s="12">
        <v>636</v>
      </c>
      <c r="D22" s="12">
        <v>345</v>
      </c>
      <c r="E22" s="18">
        <v>0.4375</v>
      </c>
      <c r="F22" s="18">
        <v>0.46875</v>
      </c>
      <c r="G22" s="12" t="s">
        <v>17</v>
      </c>
      <c r="H22" s="10">
        <v>7.9</v>
      </c>
      <c r="I22" s="12">
        <v>46.5</v>
      </c>
    </row>
    <row r="23" spans="1:9" x14ac:dyDescent="0.25">
      <c r="A23" s="12"/>
      <c r="B23" s="12"/>
    </row>
    <row r="24" spans="1:9" x14ac:dyDescent="0.25">
      <c r="A24" s="12"/>
      <c r="B24" s="12" t="s">
        <v>59</v>
      </c>
      <c r="C24" s="13" t="s">
        <v>36</v>
      </c>
      <c r="D24" s="16">
        <f>AVERAGE(D9:D22)</f>
        <v>469.76923076923077</v>
      </c>
      <c r="F24" s="13" t="s">
        <v>59</v>
      </c>
    </row>
    <row r="25" spans="1:9" x14ac:dyDescent="0.25">
      <c r="C25" s="13" t="s">
        <v>37</v>
      </c>
      <c r="D25" s="16">
        <f>STDEV(D9:D22)</f>
        <v>139.99592484911466</v>
      </c>
      <c r="E25" s="16"/>
      <c r="F25" s="16" t="s">
        <v>36</v>
      </c>
      <c r="G25" s="16">
        <f>AVERAGE(G9:G21)</f>
        <v>0.57499999999999996</v>
      </c>
      <c r="H25" s="16">
        <f>AVERAGE(H9:H22)</f>
        <v>7.0615384615384622</v>
      </c>
      <c r="I25" s="16">
        <f>AVERAGE(I9:I22)</f>
        <v>43.166666666666664</v>
      </c>
    </row>
    <row r="26" spans="1:9" x14ac:dyDescent="0.25">
      <c r="B26" s="12" t="s">
        <v>50</v>
      </c>
      <c r="C26" s="13" t="s">
        <v>36</v>
      </c>
      <c r="D26" s="16">
        <f>AVERAGE(D9,D17,D18,D20,D21)</f>
        <v>635.20000000000005</v>
      </c>
      <c r="E26" s="16"/>
      <c r="F26" s="16" t="s">
        <v>37</v>
      </c>
      <c r="G26" s="17">
        <f>STDEV(G9:G21)</f>
        <v>3.1710495984067402E-2</v>
      </c>
      <c r="H26" s="16">
        <f>STDEV(H9:H22)</f>
        <v>0.8510174905551452</v>
      </c>
      <c r="I26" s="16">
        <f>STDEV(I9:I22)</f>
        <v>4.2199382445574685</v>
      </c>
    </row>
    <row r="27" spans="1:9" x14ac:dyDescent="0.25">
      <c r="B27" s="12"/>
      <c r="C27" s="13" t="s">
        <v>37</v>
      </c>
      <c r="D27" s="16">
        <f>STDEV(D9,D17,D18,D20,D21)</f>
        <v>53.091430570290719</v>
      </c>
    </row>
    <row r="28" spans="1:9" x14ac:dyDescent="0.25">
      <c r="B28" s="12" t="s">
        <v>51</v>
      </c>
      <c r="C28" s="13" t="s">
        <v>36</v>
      </c>
      <c r="D28" s="16">
        <f>AVERAGE(D10,D11,D12,D13,D14,D16,D19)</f>
        <v>369.42857142857144</v>
      </c>
      <c r="G28" s="1"/>
      <c r="H28" s="1"/>
    </row>
    <row r="29" spans="1:9" x14ac:dyDescent="0.25">
      <c r="C29" s="13" t="s">
        <v>37</v>
      </c>
      <c r="D29" s="16">
        <f>STDEV(D10,D11,D12,D13,D14,D16,D19)</f>
        <v>13.100345324419795</v>
      </c>
      <c r="G29" s="1"/>
      <c r="H29" s="2"/>
    </row>
    <row r="30" spans="1:9" x14ac:dyDescent="0.25">
      <c r="G30" s="1"/>
      <c r="H30" s="1"/>
    </row>
    <row r="31" spans="1:9" x14ac:dyDescent="0.25">
      <c r="A31" s="1"/>
      <c r="B31" s="1"/>
      <c r="C31" s="1"/>
      <c r="D31" s="1"/>
      <c r="E31" s="2"/>
      <c r="F31" s="2"/>
      <c r="G31" s="1"/>
      <c r="H31" s="1"/>
    </row>
  </sheetData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1"/>
  <sheetViews>
    <sheetView zoomScale="80" zoomScaleNormal="80" workbookViewId="0">
      <selection activeCell="B15" sqref="B15:I17"/>
    </sheetView>
  </sheetViews>
  <sheetFormatPr baseColWidth="10" defaultRowHeight="15" x14ac:dyDescent="0.25"/>
  <cols>
    <col min="1" max="7" width="20.28515625" customWidth="1"/>
    <col min="8" max="8" width="22.42578125" customWidth="1"/>
    <col min="9" max="9" width="20.140625" customWidth="1"/>
    <col min="14" max="14" width="13.5703125" bestFit="1" customWidth="1"/>
    <col min="17" max="18" width="11.5703125" bestFit="1" customWidth="1"/>
    <col min="19" max="19" width="12.42578125" bestFit="1" customWidth="1"/>
  </cols>
  <sheetData>
    <row r="1" spans="1:9" ht="18.75" x14ac:dyDescent="0.3">
      <c r="A1" s="27" t="s">
        <v>53</v>
      </c>
    </row>
    <row r="2" spans="1:9" x14ac:dyDescent="0.25">
      <c r="E2" t="s">
        <v>1</v>
      </c>
    </row>
    <row r="3" spans="1:9" x14ac:dyDescent="0.25">
      <c r="E3" t="s">
        <v>2</v>
      </c>
    </row>
    <row r="4" spans="1:9" x14ac:dyDescent="0.25">
      <c r="E4" t="s">
        <v>3</v>
      </c>
      <c r="F4" t="s">
        <v>52</v>
      </c>
    </row>
    <row r="5" spans="1:9" x14ac:dyDescent="0.25">
      <c r="E5" t="s">
        <v>4</v>
      </c>
    </row>
    <row r="6" spans="1:9" ht="18.75" x14ac:dyDescent="0.3">
      <c r="A6" s="20"/>
      <c r="B6" s="20"/>
      <c r="C6" s="20"/>
      <c r="D6" s="20"/>
      <c r="E6" s="20"/>
      <c r="F6" s="20"/>
      <c r="G6" s="21" t="s">
        <v>9</v>
      </c>
      <c r="H6" s="26" t="s">
        <v>12</v>
      </c>
      <c r="I6" s="20"/>
    </row>
    <row r="7" spans="1:9" ht="18.75" x14ac:dyDescent="0.3">
      <c r="A7" s="20"/>
      <c r="B7" s="20"/>
      <c r="C7" s="20"/>
      <c r="D7" s="20"/>
      <c r="E7" s="20"/>
      <c r="F7" s="20"/>
      <c r="G7" s="28">
        <v>0.43055555555555558</v>
      </c>
      <c r="H7" s="22">
        <v>1.7361111111111112E-2</v>
      </c>
      <c r="I7" s="20"/>
    </row>
    <row r="8" spans="1:9" ht="18.75" x14ac:dyDescent="0.3">
      <c r="A8" s="23" t="s">
        <v>6</v>
      </c>
      <c r="B8" s="23" t="s">
        <v>15</v>
      </c>
      <c r="C8" s="23" t="s">
        <v>14</v>
      </c>
      <c r="D8" s="23" t="s">
        <v>16</v>
      </c>
      <c r="E8" s="23" t="s">
        <v>7</v>
      </c>
      <c r="F8" s="23" t="s">
        <v>8</v>
      </c>
      <c r="G8" s="23" t="s">
        <v>55</v>
      </c>
      <c r="H8" s="23" t="s">
        <v>13</v>
      </c>
      <c r="I8" s="23" t="s">
        <v>58</v>
      </c>
    </row>
    <row r="9" spans="1:9" ht="23.25" customHeight="1" x14ac:dyDescent="0.3">
      <c r="A9" s="24">
        <v>1</v>
      </c>
      <c r="B9" s="24">
        <v>138</v>
      </c>
      <c r="C9" s="24">
        <v>691</v>
      </c>
      <c r="D9" s="24">
        <v>347</v>
      </c>
      <c r="E9" s="25">
        <v>0.41666666666666669</v>
      </c>
      <c r="F9" s="25">
        <v>0.44791666666666669</v>
      </c>
      <c r="G9" s="24">
        <v>0.59</v>
      </c>
      <c r="H9" s="29">
        <v>6.5</v>
      </c>
      <c r="I9" s="24">
        <v>41.6</v>
      </c>
    </row>
    <row r="10" spans="1:9" ht="23.25" customHeight="1" x14ac:dyDescent="0.3">
      <c r="A10" s="24">
        <v>2</v>
      </c>
      <c r="B10" s="24">
        <v>139</v>
      </c>
      <c r="C10" s="24">
        <v>692</v>
      </c>
      <c r="D10" s="24">
        <v>335</v>
      </c>
      <c r="E10" s="25">
        <v>0.43402777777777773</v>
      </c>
      <c r="F10" s="25">
        <v>0.46527777777777773</v>
      </c>
      <c r="G10" s="24">
        <v>0.57999999999999996</v>
      </c>
      <c r="H10" s="29">
        <v>6.4</v>
      </c>
      <c r="I10" s="24">
        <v>45.6</v>
      </c>
    </row>
    <row r="11" spans="1:9" ht="23.25" customHeight="1" x14ac:dyDescent="0.3">
      <c r="A11" s="24">
        <v>3</v>
      </c>
      <c r="B11" s="24">
        <v>140</v>
      </c>
      <c r="C11" s="24">
        <v>689</v>
      </c>
      <c r="D11" s="24">
        <v>342</v>
      </c>
      <c r="E11" s="25">
        <v>0.4513888888888889</v>
      </c>
      <c r="F11" s="25">
        <v>0.46180555555555558</v>
      </c>
      <c r="G11" s="24"/>
      <c r="H11" s="29">
        <v>6</v>
      </c>
      <c r="I11" s="24">
        <v>37.799999999999997</v>
      </c>
    </row>
    <row r="12" spans="1:9" ht="23.25" customHeight="1" x14ac:dyDescent="0.3">
      <c r="A12" s="24">
        <v>4</v>
      </c>
      <c r="B12" s="24">
        <v>141</v>
      </c>
      <c r="C12" s="24">
        <v>690</v>
      </c>
      <c r="D12" s="24">
        <v>326</v>
      </c>
      <c r="E12" s="25">
        <v>0.46875</v>
      </c>
      <c r="F12" s="25">
        <v>0.47916666666666669</v>
      </c>
      <c r="G12" s="24">
        <v>0.59</v>
      </c>
      <c r="H12" s="29">
        <v>6.3</v>
      </c>
      <c r="I12" s="24">
        <v>45.1</v>
      </c>
    </row>
    <row r="13" spans="1:9" ht="23.25" customHeight="1" x14ac:dyDescent="0.3">
      <c r="A13" s="24">
        <v>5</v>
      </c>
      <c r="B13" s="24">
        <v>142</v>
      </c>
      <c r="C13" s="24">
        <v>693</v>
      </c>
      <c r="D13" s="24">
        <v>330</v>
      </c>
      <c r="E13" s="25">
        <v>0.4861111111111111</v>
      </c>
      <c r="F13" s="25">
        <v>0.49652777777777773</v>
      </c>
      <c r="G13" s="24">
        <v>0.64</v>
      </c>
      <c r="H13" s="29">
        <v>6.7</v>
      </c>
      <c r="I13" s="24">
        <v>41.4</v>
      </c>
    </row>
    <row r="14" spans="1:9" ht="23.25" customHeight="1" x14ac:dyDescent="0.3">
      <c r="A14" s="24">
        <v>6</v>
      </c>
      <c r="B14" s="24">
        <v>143</v>
      </c>
      <c r="C14" s="24">
        <v>694</v>
      </c>
      <c r="D14" s="24">
        <v>344</v>
      </c>
      <c r="E14" s="25">
        <v>0.50347222222222221</v>
      </c>
      <c r="F14" s="25">
        <v>0.51388888888888895</v>
      </c>
      <c r="G14" s="24"/>
      <c r="H14" s="29">
        <v>6.2</v>
      </c>
      <c r="I14" s="24">
        <v>50.9</v>
      </c>
    </row>
    <row r="15" spans="1:9" ht="23.25" customHeight="1" x14ac:dyDescent="0.25">
      <c r="A15" s="12"/>
      <c r="B15" s="12"/>
      <c r="C15" s="12"/>
      <c r="D15" s="12" t="s">
        <v>54</v>
      </c>
      <c r="E15" s="15"/>
      <c r="F15" s="15"/>
      <c r="G15" s="12" t="s">
        <v>55</v>
      </c>
      <c r="H15" s="12" t="s">
        <v>56</v>
      </c>
      <c r="I15" s="12" t="s">
        <v>57</v>
      </c>
    </row>
    <row r="16" spans="1:9" ht="23.25" customHeight="1" x14ac:dyDescent="0.25">
      <c r="A16" s="12"/>
      <c r="B16" t="s">
        <v>51</v>
      </c>
      <c r="C16" s="13" t="s">
        <v>36</v>
      </c>
      <c r="D16" s="16">
        <f>AVERAGE(D9:D14)</f>
        <v>337.33333333333331</v>
      </c>
      <c r="E16" s="15"/>
      <c r="F16" s="15"/>
      <c r="G16" s="16">
        <f>AVERAGE(G9:G14)</f>
        <v>0.6</v>
      </c>
      <c r="H16" s="16">
        <f>AVERAGE(H9:H14)</f>
        <v>6.3500000000000005</v>
      </c>
      <c r="I16" s="16">
        <f>AVERAGE(I9:I14)</f>
        <v>43.733333333333327</v>
      </c>
    </row>
    <row r="17" spans="1:9" ht="23.25" customHeight="1" x14ac:dyDescent="0.25">
      <c r="A17" s="12"/>
      <c r="C17" s="13" t="s">
        <v>37</v>
      </c>
      <c r="D17" s="16">
        <f>STDEV(D9:D14)</f>
        <v>8.3346665600170642</v>
      </c>
      <c r="E17" s="15"/>
      <c r="F17" s="15"/>
      <c r="G17" s="17">
        <f>STDEV(G9:G14)</f>
        <v>2.7080128015453224E-2</v>
      </c>
      <c r="H17" s="16">
        <f>STDEV(H9:H14)</f>
        <v>0.24289915602982243</v>
      </c>
      <c r="I17" s="16">
        <f>STDEV(I9:I14)</f>
        <v>4.5147166762341433</v>
      </c>
    </row>
    <row r="18" spans="1:9" ht="23.25" customHeight="1" x14ac:dyDescent="0.25">
      <c r="A18" s="12"/>
      <c r="B18" s="12"/>
      <c r="C18" s="12"/>
      <c r="D18" s="12"/>
      <c r="E18" s="15"/>
      <c r="F18" s="15"/>
      <c r="G18" s="12"/>
      <c r="H18" s="12"/>
      <c r="I18" s="12"/>
    </row>
    <row r="19" spans="1:9" ht="23.25" customHeight="1" x14ac:dyDescent="0.25">
      <c r="A19" s="12"/>
      <c r="B19" s="12"/>
      <c r="C19" s="12"/>
      <c r="D19" s="12"/>
      <c r="E19" s="15"/>
      <c r="F19" s="15"/>
      <c r="G19" s="12"/>
      <c r="H19" s="12"/>
      <c r="I19" s="12"/>
    </row>
    <row r="20" spans="1:9" ht="23.25" customHeight="1" x14ac:dyDescent="0.25">
      <c r="A20" s="12"/>
      <c r="B20" s="12"/>
      <c r="C20" s="12"/>
      <c r="D20" s="12"/>
      <c r="E20" s="15"/>
      <c r="F20" s="15"/>
      <c r="G20" s="12"/>
      <c r="H20" s="12"/>
      <c r="I20" s="12"/>
    </row>
    <row r="21" spans="1:9" ht="23.25" customHeight="1" x14ac:dyDescent="0.25">
      <c r="A21" s="12"/>
      <c r="B21" s="12"/>
      <c r="C21" s="12"/>
      <c r="D21" s="12"/>
      <c r="E21" s="15"/>
      <c r="F21" s="15"/>
      <c r="G21" s="12"/>
      <c r="H21" s="12"/>
      <c r="I21" s="12"/>
    </row>
    <row r="22" spans="1:9" x14ac:dyDescent="0.25">
      <c r="A22" s="12"/>
      <c r="B22" s="12"/>
      <c r="C22" s="12"/>
      <c r="D22" s="12"/>
      <c r="E22" s="18"/>
      <c r="F22" s="18"/>
      <c r="G22" s="12"/>
      <c r="H22" s="10"/>
      <c r="I22" s="12"/>
    </row>
    <row r="23" spans="1:9" x14ac:dyDescent="0.25">
      <c r="A23" s="12"/>
      <c r="B23" s="12"/>
    </row>
    <row r="24" spans="1:9" x14ac:dyDescent="0.25">
      <c r="A24" s="12"/>
    </row>
    <row r="25" spans="1:9" x14ac:dyDescent="0.25">
      <c r="E25" s="16"/>
      <c r="F25" s="16"/>
    </row>
    <row r="26" spans="1:9" x14ac:dyDescent="0.25">
      <c r="C26" s="13"/>
      <c r="D26" s="16"/>
      <c r="E26" s="16"/>
      <c r="F26" s="16"/>
    </row>
    <row r="27" spans="1:9" x14ac:dyDescent="0.25">
      <c r="C27" s="13"/>
      <c r="D27" s="16"/>
    </row>
    <row r="28" spans="1:9" x14ac:dyDescent="0.25">
      <c r="C28" s="13"/>
      <c r="D28" s="16"/>
      <c r="G28" s="1"/>
      <c r="H28" s="1"/>
    </row>
    <row r="29" spans="1:9" x14ac:dyDescent="0.25">
      <c r="C29" s="13"/>
      <c r="D29" s="16"/>
      <c r="G29" s="1"/>
      <c r="H29" s="2"/>
    </row>
    <row r="30" spans="1:9" x14ac:dyDescent="0.25">
      <c r="G30" s="1"/>
      <c r="H30" s="1"/>
    </row>
    <row r="31" spans="1:9" x14ac:dyDescent="0.25">
      <c r="A31" s="1"/>
      <c r="B31" s="1"/>
      <c r="C31" s="1"/>
      <c r="D31" s="1"/>
      <c r="E31" s="2"/>
      <c r="F31" s="2"/>
      <c r="G31" s="1"/>
      <c r="H31" s="1"/>
    </row>
  </sheetData>
  <pageMargins left="0.7" right="0.7" top="0.78740157499999996" bottom="0.78740157499999996" header="0.3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9FC9D-D4E9-4CCD-9DE5-9D30C28DEBD7}">
  <dimension ref="A1:J20"/>
  <sheetViews>
    <sheetView tabSelected="1" workbookViewId="0">
      <selection activeCell="E28" sqref="E28"/>
    </sheetView>
  </sheetViews>
  <sheetFormatPr baseColWidth="10" defaultRowHeight="15" x14ac:dyDescent="0.25"/>
  <sheetData>
    <row r="1" spans="1:10" x14ac:dyDescent="0.25">
      <c r="A1" t="s">
        <v>60</v>
      </c>
    </row>
    <row r="2" spans="1:10" x14ac:dyDescent="0.25">
      <c r="E2" t="s">
        <v>1</v>
      </c>
      <c r="F2" s="30" t="s">
        <v>61</v>
      </c>
    </row>
    <row r="3" spans="1:10" x14ac:dyDescent="0.25">
      <c r="E3" t="s">
        <v>2</v>
      </c>
    </row>
    <row r="4" spans="1:10" x14ac:dyDescent="0.25">
      <c r="E4" t="s">
        <v>3</v>
      </c>
      <c r="F4" t="s">
        <v>62</v>
      </c>
    </row>
    <row r="5" spans="1:10" x14ac:dyDescent="0.25">
      <c r="E5" t="s">
        <v>4</v>
      </c>
    </row>
    <row r="6" spans="1:10" x14ac:dyDescent="0.25">
      <c r="G6" s="1" t="s">
        <v>9</v>
      </c>
      <c r="H6" s="1" t="s">
        <v>12</v>
      </c>
    </row>
    <row r="7" spans="1:10" x14ac:dyDescent="0.25">
      <c r="A7" s="33"/>
      <c r="B7" s="33"/>
      <c r="C7" s="33"/>
      <c r="D7" s="33"/>
      <c r="E7" s="33"/>
      <c r="F7" s="33"/>
      <c r="G7" s="34" t="s">
        <v>10</v>
      </c>
      <c r="H7" s="35">
        <v>1.7361111111111112E-2</v>
      </c>
      <c r="I7" s="33"/>
      <c r="J7" s="33"/>
    </row>
    <row r="8" spans="1:10" x14ac:dyDescent="0.25">
      <c r="A8" s="34" t="s">
        <v>6</v>
      </c>
      <c r="B8" s="34" t="s">
        <v>15</v>
      </c>
      <c r="C8" s="34" t="s">
        <v>14</v>
      </c>
      <c r="D8" s="34" t="s">
        <v>16</v>
      </c>
      <c r="E8" s="34" t="s">
        <v>7</v>
      </c>
      <c r="F8" s="34" t="s">
        <v>8</v>
      </c>
      <c r="G8" s="34" t="s">
        <v>2</v>
      </c>
      <c r="H8" s="34" t="s">
        <v>13</v>
      </c>
      <c r="I8" s="34" t="s">
        <v>19</v>
      </c>
      <c r="J8" s="34" t="s">
        <v>63</v>
      </c>
    </row>
    <row r="9" spans="1:10" x14ac:dyDescent="0.25">
      <c r="A9" s="34">
        <v>1</v>
      </c>
      <c r="B9" s="1">
        <v>160</v>
      </c>
      <c r="C9" s="1">
        <v>705</v>
      </c>
      <c r="D9" s="1">
        <v>588</v>
      </c>
      <c r="E9" s="2">
        <v>0.39583333333333331</v>
      </c>
      <c r="F9" s="2">
        <v>0.42708333333333331</v>
      </c>
      <c r="G9" s="1">
        <v>0.64</v>
      </c>
      <c r="H9" s="31"/>
      <c r="I9" s="12">
        <f>52.5-1.7</f>
        <v>50.8</v>
      </c>
      <c r="J9" s="1" t="s">
        <v>64</v>
      </c>
    </row>
    <row r="10" spans="1:10" x14ac:dyDescent="0.25">
      <c r="A10" s="34">
        <v>2</v>
      </c>
      <c r="B10" s="1">
        <v>161</v>
      </c>
      <c r="C10" s="1">
        <v>706</v>
      </c>
      <c r="D10" s="1">
        <v>572</v>
      </c>
      <c r="E10" s="2">
        <f t="shared" ref="E10:F12" si="0">E9+$H$7</f>
        <v>0.41319444444444442</v>
      </c>
      <c r="F10" s="2">
        <f t="shared" si="0"/>
        <v>0.44444444444444442</v>
      </c>
      <c r="G10" s="1">
        <v>0.63</v>
      </c>
      <c r="H10" s="31"/>
      <c r="I10" s="12">
        <f>55.5-1.7</f>
        <v>53.8</v>
      </c>
      <c r="J10" s="1"/>
    </row>
    <row r="11" spans="1:10" x14ac:dyDescent="0.25">
      <c r="A11" s="34">
        <v>3</v>
      </c>
      <c r="B11" s="32">
        <v>162</v>
      </c>
      <c r="C11" s="1">
        <v>725</v>
      </c>
      <c r="D11" s="1">
        <v>357</v>
      </c>
      <c r="E11" s="2">
        <f t="shared" si="0"/>
        <v>0.43055555555555552</v>
      </c>
      <c r="F11" s="2">
        <f t="shared" si="0"/>
        <v>0.46180555555555552</v>
      </c>
      <c r="G11" s="1">
        <v>0.56000000000000005</v>
      </c>
      <c r="H11" s="31"/>
      <c r="I11" s="12">
        <f>48.6-2</f>
        <v>46.6</v>
      </c>
      <c r="J11" s="1" t="s">
        <v>65</v>
      </c>
    </row>
    <row r="12" spans="1:10" x14ac:dyDescent="0.25">
      <c r="A12" s="34">
        <v>4</v>
      </c>
      <c r="B12" s="1">
        <v>163</v>
      </c>
      <c r="C12" s="1">
        <v>726</v>
      </c>
      <c r="D12" s="1">
        <v>336</v>
      </c>
      <c r="E12" s="2">
        <f t="shared" si="0"/>
        <v>0.44791666666666663</v>
      </c>
      <c r="F12" s="2">
        <f t="shared" si="0"/>
        <v>0.47916666666666663</v>
      </c>
      <c r="G12" s="1">
        <v>0.61</v>
      </c>
      <c r="H12" s="31"/>
      <c r="I12" s="12">
        <f>54.5-2.3</f>
        <v>52.2</v>
      </c>
      <c r="J12" s="1" t="s">
        <v>65</v>
      </c>
    </row>
    <row r="13" spans="1:10" x14ac:dyDescent="0.25">
      <c r="A13" s="34"/>
      <c r="B13" s="1"/>
      <c r="C13" s="1"/>
      <c r="D13" s="1"/>
      <c r="E13" s="1"/>
      <c r="F13" s="1" t="s">
        <v>11</v>
      </c>
      <c r="G13" s="1"/>
      <c r="H13" s="31"/>
      <c r="I13" s="12"/>
      <c r="J13" s="1"/>
    </row>
    <row r="14" spans="1:10" x14ac:dyDescent="0.25">
      <c r="A14" s="34">
        <v>5</v>
      </c>
      <c r="B14" s="1">
        <v>164</v>
      </c>
      <c r="C14" s="1">
        <v>709</v>
      </c>
      <c r="D14" s="1">
        <v>613</v>
      </c>
      <c r="E14" s="2">
        <v>0.54166666666666663</v>
      </c>
      <c r="F14" s="2">
        <v>0.57291666666666663</v>
      </c>
      <c r="G14" s="1">
        <v>0.55000000000000004</v>
      </c>
      <c r="H14" s="31"/>
      <c r="I14" s="12">
        <f>55.6-2.1</f>
        <v>53.5</v>
      </c>
      <c r="J14" s="1"/>
    </row>
    <row r="15" spans="1:10" x14ac:dyDescent="0.25">
      <c r="A15" s="34">
        <v>6</v>
      </c>
      <c r="B15" s="1">
        <v>165</v>
      </c>
      <c r="C15" s="1">
        <v>710</v>
      </c>
      <c r="D15" s="1">
        <v>492</v>
      </c>
      <c r="E15" s="2">
        <f t="shared" ref="E15:F17" si="1">E14+$H$7</f>
        <v>0.55902777777777779</v>
      </c>
      <c r="F15" s="2">
        <f t="shared" si="1"/>
        <v>0.59027777777777779</v>
      </c>
      <c r="G15" s="1">
        <v>0.61</v>
      </c>
      <c r="H15" s="31"/>
      <c r="I15" s="12">
        <f>56.8-2.6</f>
        <v>54.199999999999996</v>
      </c>
      <c r="J15" s="1"/>
    </row>
    <row r="16" spans="1:10" x14ac:dyDescent="0.25">
      <c r="A16" s="34">
        <v>7</v>
      </c>
      <c r="B16" s="1">
        <v>166</v>
      </c>
      <c r="C16" s="1">
        <v>707</v>
      </c>
      <c r="D16" s="1">
        <v>522</v>
      </c>
      <c r="E16" s="2">
        <f t="shared" si="1"/>
        <v>0.57638888888888895</v>
      </c>
      <c r="F16" s="2">
        <f t="shared" si="1"/>
        <v>0.60763888888888895</v>
      </c>
      <c r="G16" s="1">
        <v>0.52</v>
      </c>
      <c r="H16" s="31"/>
      <c r="I16" s="12">
        <f>59.8-3</f>
        <v>56.8</v>
      </c>
      <c r="J16" s="1"/>
    </row>
    <row r="17" spans="1:10" x14ac:dyDescent="0.25">
      <c r="A17" s="34">
        <v>8</v>
      </c>
      <c r="B17" s="1">
        <v>167</v>
      </c>
      <c r="C17" s="1">
        <v>708</v>
      </c>
      <c r="D17" s="1">
        <v>626</v>
      </c>
      <c r="E17" s="2">
        <f t="shared" si="1"/>
        <v>0.59375000000000011</v>
      </c>
      <c r="F17" s="2">
        <f t="shared" si="1"/>
        <v>0.62500000000000011</v>
      </c>
      <c r="G17" s="1">
        <v>0.62</v>
      </c>
      <c r="H17" s="31"/>
      <c r="I17" s="12">
        <f>56.6-2</f>
        <v>54.6</v>
      </c>
      <c r="J17" s="1"/>
    </row>
    <row r="18" spans="1:10" x14ac:dyDescent="0.25">
      <c r="A18" s="33"/>
      <c r="B18" s="12"/>
      <c r="C18" s="12"/>
      <c r="D18" s="12" t="s">
        <v>54</v>
      </c>
      <c r="E18" s="15"/>
      <c r="F18" s="15"/>
      <c r="G18" s="12" t="s">
        <v>55</v>
      </c>
      <c r="H18" s="12"/>
      <c r="I18" s="12" t="s">
        <v>57</v>
      </c>
      <c r="J18" s="33"/>
    </row>
    <row r="19" spans="1:10" x14ac:dyDescent="0.25">
      <c r="A19" s="33"/>
      <c r="B19" s="12" t="s">
        <v>51</v>
      </c>
      <c r="C19" s="13" t="s">
        <v>36</v>
      </c>
      <c r="D19" s="16">
        <f>AVERAGE(D9:D17)</f>
        <v>513.25</v>
      </c>
      <c r="E19" s="15"/>
      <c r="F19" s="15"/>
      <c r="G19" s="16">
        <f>AVERAGE(G9:G17)</f>
        <v>0.59250000000000003</v>
      </c>
      <c r="H19" s="16"/>
      <c r="I19" s="16">
        <f>AVERAGE(I9:I17)</f>
        <v>52.8125</v>
      </c>
      <c r="J19" s="33"/>
    </row>
    <row r="20" spans="1:10" x14ac:dyDescent="0.25">
      <c r="A20" s="33"/>
      <c r="B20" s="12"/>
      <c r="C20" s="13" t="s">
        <v>37</v>
      </c>
      <c r="D20" s="16">
        <f>STDEV(D9:D17)</f>
        <v>112.16155440129334</v>
      </c>
      <c r="E20" s="15"/>
      <c r="F20" s="15"/>
      <c r="G20" s="16">
        <f>STDEV(G9:G17)</f>
        <v>4.3342489875080173E-2</v>
      </c>
      <c r="H20" s="16"/>
      <c r="I20" s="16">
        <f>STDEV(I9:I17)</f>
        <v>3.0586820224217011</v>
      </c>
      <c r="J20" s="33"/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24.09.20</vt:lpstr>
      <vt:lpstr>25.03.21</vt:lpstr>
      <vt:lpstr>19.07.21</vt:lpstr>
      <vt:lpstr>17.09.21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Toussaint, Dr. Magali (FWPN) - 127230</dc:creator>
  <cp:lastModifiedBy>petmr</cp:lastModifiedBy>
  <cp:lastPrinted>2021-07-19T06:49:41Z</cp:lastPrinted>
  <dcterms:created xsi:type="dcterms:W3CDTF">2021-03-23T08:47:06Z</dcterms:created>
  <dcterms:modified xsi:type="dcterms:W3CDTF">2021-10-05T11:18:09Z</dcterms:modified>
</cp:coreProperties>
</file>