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5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6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7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8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9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0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11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drawings/drawing12.xml" ContentType="application/vnd.openxmlformats-officedocument.drawing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drawings/drawing13.xml" ContentType="application/vnd.openxmlformats-officedocument.drawing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drawings/drawing14.xml" ContentType="application/vnd.openxmlformats-officedocument.drawing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drawings/drawing15.xml" ContentType="application/vnd.openxmlformats-officedocument.drawing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theme/themeOverride1.xml" ContentType="application/vnd.openxmlformats-officedocument.themeOverride+xml"/>
  <Override PartName="/xl/drawings/drawing16.xml" ContentType="application/vnd.openxmlformats-officedocument.drawing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harts/chart51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harts/chart52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charts/chart53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charts/chart54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charts/chart55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xl/charts/chart56.xml" ContentType="application/vnd.openxmlformats-officedocument.drawingml.chart+xml"/>
  <Override PartName="/xl/charts/style56.xml" ContentType="application/vnd.ms-office.chartstyle+xml"/>
  <Override PartName="/xl/charts/colors5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Thesis pendrive\Siddhi thesis main data\LLPS- Single and Binary\"/>
    </mc:Choice>
  </mc:AlternateContent>
  <xr:revisionPtr revIDLastSave="0" documentId="13_ncr:1_{FA9632A7-E9F0-4FD3-B223-5B2F6623A1C5}" xr6:coauthVersionLast="47" xr6:coauthVersionMax="47" xr10:uidLastSave="{00000000-0000-0000-0000-000000000000}"/>
  <bookViews>
    <workbookView xWindow="28680" yWindow="-3030" windowWidth="29040" windowHeight="15720" firstSheet="5" activeTab="14" xr2:uid="{00000000-000D-0000-FFFF-FFFF00000000}"/>
  </bookViews>
  <sheets>
    <sheet name="Sheet1" sheetId="1" r:id="rId1"/>
    <sheet name="TiO2_1" sheetId="4" r:id="rId2"/>
    <sheet name="CB_1" sheetId="5" r:id="rId3"/>
    <sheet name="TiO2_2" sheetId="6" r:id="rId4"/>
    <sheet name="CB_2" sheetId="7" r:id="rId5"/>
    <sheet name="TiO2_3" sheetId="8" r:id="rId6"/>
    <sheet name="CB_3" sheetId="9" r:id="rId7"/>
    <sheet name="TiO2 incr t,c" sheetId="10" r:id="rId8"/>
    <sheet name="cumm TiO2" sheetId="11" r:id="rId9"/>
    <sheet name="cumm CB" sheetId="12" r:id="rId10"/>
    <sheet name="TiO2 Dolapix" sheetId="13" r:id="rId11"/>
    <sheet name="comp SHMP &amp; Dol" sheetId="16" r:id="rId12"/>
    <sheet name="CB Dolapix" sheetId="15" r:id="rId13"/>
    <sheet name="exp act binary" sheetId="17" r:id="rId14"/>
    <sheet name="Sheet3" sheetId="19" r:id="rId15"/>
    <sheet name="Sheet2" sheetId="18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19" l="1"/>
  <c r="C20" i="19"/>
  <c r="C19" i="19"/>
  <c r="C18" i="19"/>
  <c r="C17" i="19"/>
  <c r="C16" i="19"/>
  <c r="C15" i="19"/>
  <c r="C14" i="19"/>
  <c r="C13" i="19"/>
  <c r="C12" i="19"/>
  <c r="C11" i="19"/>
  <c r="C10" i="19"/>
  <c r="C9" i="19"/>
  <c r="C8" i="19"/>
  <c r="C7" i="19"/>
  <c r="C6" i="19"/>
  <c r="B21" i="19"/>
  <c r="B20" i="19"/>
  <c r="B19" i="19"/>
  <c r="B18" i="19"/>
  <c r="B17" i="19"/>
  <c r="B16" i="19"/>
  <c r="B15" i="19"/>
  <c r="B14" i="19"/>
  <c r="B13" i="19"/>
  <c r="B12" i="19"/>
  <c r="B11" i="19"/>
  <c r="B10" i="19"/>
  <c r="B9" i="19"/>
  <c r="B8" i="19"/>
  <c r="B7" i="19"/>
  <c r="B6" i="19"/>
  <c r="C5" i="19"/>
  <c r="C4" i="19"/>
  <c r="C3" i="19"/>
  <c r="C2" i="19"/>
  <c r="B5" i="19"/>
  <c r="B4" i="19"/>
  <c r="B3" i="19"/>
  <c r="B2" i="19"/>
  <c r="D62" i="17"/>
  <c r="D60" i="17"/>
  <c r="D58" i="17"/>
  <c r="D56" i="17"/>
  <c r="D49" i="17"/>
  <c r="D47" i="17"/>
  <c r="D45" i="17"/>
  <c r="D43" i="17"/>
  <c r="D36" i="17"/>
  <c r="D34" i="17"/>
  <c r="D32" i="17"/>
  <c r="D30" i="17"/>
  <c r="D23" i="17"/>
  <c r="D21" i="17"/>
  <c r="D19" i="17"/>
  <c r="D17" i="17"/>
  <c r="D7" i="17" l="1"/>
  <c r="D5" i="17"/>
  <c r="D11" i="17"/>
  <c r="D9" i="17"/>
  <c r="F26" i="15" l="1"/>
  <c r="I25" i="15" s="1"/>
  <c r="F25" i="15"/>
  <c r="H25" i="15" s="1"/>
  <c r="F24" i="15"/>
  <c r="I23" i="15" s="1"/>
  <c r="F23" i="15"/>
  <c r="H23" i="15" s="1"/>
  <c r="F22" i="15"/>
  <c r="I21" i="15" s="1"/>
  <c r="F21" i="15"/>
  <c r="H21" i="15" s="1"/>
  <c r="F20" i="15"/>
  <c r="I19" i="15" s="1"/>
  <c r="F19" i="15"/>
  <c r="H19" i="15" s="1"/>
  <c r="F18" i="15"/>
  <c r="I17" i="15" s="1"/>
  <c r="F17" i="15"/>
  <c r="H17" i="15" s="1"/>
  <c r="F16" i="15"/>
  <c r="I15" i="15" s="1"/>
  <c r="F15" i="15"/>
  <c r="H15" i="15" s="1"/>
  <c r="F14" i="15"/>
  <c r="I13" i="15" s="1"/>
  <c r="F13" i="15"/>
  <c r="F12" i="15"/>
  <c r="I11" i="15" s="1"/>
  <c r="F11" i="15"/>
  <c r="H11" i="15" s="1"/>
  <c r="F10" i="15"/>
  <c r="I9" i="15" s="1"/>
  <c r="F9" i="15"/>
  <c r="H9" i="15" s="1"/>
  <c r="F8" i="15"/>
  <c r="I7" i="15" s="1"/>
  <c r="F7" i="15"/>
  <c r="H7" i="15" s="1"/>
  <c r="F6" i="15"/>
  <c r="I5" i="15" s="1"/>
  <c r="F5" i="15"/>
  <c r="H5" i="15" s="1"/>
  <c r="F4" i="15"/>
  <c r="I3" i="15" s="1"/>
  <c r="F3" i="15"/>
  <c r="H3" i="15" s="1"/>
  <c r="F69" i="13"/>
  <c r="I68" i="13" s="1"/>
  <c r="F68" i="13"/>
  <c r="H68" i="13" s="1"/>
  <c r="F67" i="13"/>
  <c r="I66" i="13" s="1"/>
  <c r="F66" i="13"/>
  <c r="H66" i="13" s="1"/>
  <c r="F65" i="13"/>
  <c r="I64" i="13" s="1"/>
  <c r="F64" i="13"/>
  <c r="H64" i="13" s="1"/>
  <c r="F63" i="13"/>
  <c r="I62" i="13" s="1"/>
  <c r="F62" i="13"/>
  <c r="H62" i="13" s="1"/>
  <c r="F61" i="13"/>
  <c r="I60" i="13" s="1"/>
  <c r="F60" i="13"/>
  <c r="H60" i="13" s="1"/>
  <c r="F59" i="13"/>
  <c r="I58" i="13" s="1"/>
  <c r="F58" i="13"/>
  <c r="F57" i="13"/>
  <c r="I56" i="13" s="1"/>
  <c r="F56" i="13"/>
  <c r="H56" i="13" s="1"/>
  <c r="F55" i="13"/>
  <c r="I54" i="13" s="1"/>
  <c r="F54" i="13"/>
  <c r="H54" i="13" s="1"/>
  <c r="F29" i="13"/>
  <c r="I28" i="13" s="1"/>
  <c r="F28" i="13"/>
  <c r="H28" i="13" s="1"/>
  <c r="F27" i="13"/>
  <c r="I26" i="13" s="1"/>
  <c r="F26" i="13"/>
  <c r="H26" i="13" s="1"/>
  <c r="F25" i="13"/>
  <c r="I24" i="13" s="1"/>
  <c r="F24" i="13"/>
  <c r="F23" i="13"/>
  <c r="I22" i="13" s="1"/>
  <c r="F22" i="13"/>
  <c r="H22" i="13" s="1"/>
  <c r="F21" i="13"/>
  <c r="I20" i="13" s="1"/>
  <c r="F20" i="13"/>
  <c r="H20" i="13" s="1"/>
  <c r="F19" i="13"/>
  <c r="I18" i="13" s="1"/>
  <c r="F18" i="13"/>
  <c r="F17" i="13"/>
  <c r="I16" i="13" s="1"/>
  <c r="F16" i="13"/>
  <c r="H16" i="13" s="1"/>
  <c r="F15" i="13"/>
  <c r="I14" i="13" s="1"/>
  <c r="F14" i="13"/>
  <c r="H14" i="13" s="1"/>
  <c r="F13" i="13"/>
  <c r="I12" i="13" s="1"/>
  <c r="F12" i="13"/>
  <c r="H12" i="13" s="1"/>
  <c r="F11" i="13"/>
  <c r="I10" i="13" s="1"/>
  <c r="F10" i="13"/>
  <c r="H10" i="13" s="1"/>
  <c r="F9" i="13"/>
  <c r="I8" i="13" s="1"/>
  <c r="F8" i="13"/>
  <c r="H8" i="13" s="1"/>
  <c r="F7" i="13"/>
  <c r="I6" i="13" s="1"/>
  <c r="F6" i="13"/>
  <c r="H6" i="13" s="1"/>
  <c r="G25" i="15" l="1"/>
  <c r="J25" i="15" s="1"/>
  <c r="K25" i="15" s="1"/>
  <c r="G13" i="15"/>
  <c r="J13" i="15" s="1"/>
  <c r="H13" i="15"/>
  <c r="G11" i="15"/>
  <c r="J11" i="15" s="1"/>
  <c r="K11" i="15" s="1"/>
  <c r="G9" i="15"/>
  <c r="J9" i="15" s="1"/>
  <c r="K9" i="15" s="1"/>
  <c r="G7" i="15"/>
  <c r="J7" i="15" s="1"/>
  <c r="K7" i="15" s="1"/>
  <c r="G23" i="15"/>
  <c r="J23" i="15" s="1"/>
  <c r="K23" i="15" s="1"/>
  <c r="G5" i="15"/>
  <c r="J5" i="15" s="1"/>
  <c r="K5" i="15" s="1"/>
  <c r="G21" i="15"/>
  <c r="J21" i="15" s="1"/>
  <c r="K21" i="15" s="1"/>
  <c r="G3" i="15"/>
  <c r="J3" i="15" s="1"/>
  <c r="K3" i="15" s="1"/>
  <c r="G19" i="15"/>
  <c r="J19" i="15" s="1"/>
  <c r="K19" i="15" s="1"/>
  <c r="G17" i="15"/>
  <c r="J17" i="15" s="1"/>
  <c r="K17" i="15" s="1"/>
  <c r="G15" i="15"/>
  <c r="J15" i="15" s="1"/>
  <c r="K15" i="15" s="1"/>
  <c r="G58" i="13"/>
  <c r="J58" i="13" s="1"/>
  <c r="G54" i="13"/>
  <c r="J54" i="13" s="1"/>
  <c r="K54" i="13" s="1"/>
  <c r="G56" i="13"/>
  <c r="J56" i="13" s="1"/>
  <c r="K56" i="13" s="1"/>
  <c r="H58" i="13"/>
  <c r="G68" i="13"/>
  <c r="J68" i="13" s="1"/>
  <c r="K68" i="13" s="1"/>
  <c r="G66" i="13"/>
  <c r="J66" i="13" s="1"/>
  <c r="K66" i="13" s="1"/>
  <c r="G64" i="13"/>
  <c r="J64" i="13" s="1"/>
  <c r="K64" i="13" s="1"/>
  <c r="G62" i="13"/>
  <c r="J62" i="13" s="1"/>
  <c r="K62" i="13" s="1"/>
  <c r="G60" i="13"/>
  <c r="J60" i="13" s="1"/>
  <c r="K60" i="13" s="1"/>
  <c r="G24" i="13"/>
  <c r="J24" i="13" s="1"/>
  <c r="H24" i="13"/>
  <c r="G22" i="13"/>
  <c r="J22" i="13" s="1"/>
  <c r="K22" i="13" s="1"/>
  <c r="G18" i="13"/>
  <c r="J18" i="13" s="1"/>
  <c r="H18" i="13"/>
  <c r="G16" i="13"/>
  <c r="J16" i="13" s="1"/>
  <c r="K16" i="13" s="1"/>
  <c r="G6" i="13"/>
  <c r="J6" i="13" s="1"/>
  <c r="K6" i="13" s="1"/>
  <c r="G14" i="13"/>
  <c r="J14" i="13" s="1"/>
  <c r="K14" i="13" s="1"/>
  <c r="G12" i="13"/>
  <c r="J12" i="13" s="1"/>
  <c r="K12" i="13" s="1"/>
  <c r="G28" i="13"/>
  <c r="J28" i="13" s="1"/>
  <c r="K28" i="13" s="1"/>
  <c r="G10" i="13"/>
  <c r="J10" i="13" s="1"/>
  <c r="K10" i="13" s="1"/>
  <c r="G26" i="13"/>
  <c r="J26" i="13" s="1"/>
  <c r="K26" i="13" s="1"/>
  <c r="G8" i="13"/>
  <c r="J8" i="13" s="1"/>
  <c r="K8" i="13" s="1"/>
  <c r="G20" i="13"/>
  <c r="J20" i="13" s="1"/>
  <c r="K20" i="13" s="1"/>
  <c r="K13" i="15" l="1"/>
  <c r="K58" i="13"/>
  <c r="K24" i="13"/>
  <c r="K18" i="13"/>
  <c r="S36" i="12"/>
  <c r="V36" i="12" s="1"/>
  <c r="R36" i="12"/>
  <c r="U36" i="12" s="1"/>
  <c r="Q36" i="12"/>
  <c r="T36" i="12" s="1"/>
  <c r="P36" i="12"/>
  <c r="O36" i="12"/>
  <c r="N36" i="12"/>
  <c r="S34" i="12"/>
  <c r="V34" i="12" s="1"/>
  <c r="R34" i="12"/>
  <c r="U34" i="12" s="1"/>
  <c r="Q34" i="12"/>
  <c r="T34" i="12" s="1"/>
  <c r="P34" i="12"/>
  <c r="O34" i="12"/>
  <c r="N34" i="12"/>
  <c r="S32" i="12"/>
  <c r="V32" i="12" s="1"/>
  <c r="R32" i="12"/>
  <c r="U32" i="12" s="1"/>
  <c r="Q32" i="12"/>
  <c r="T32" i="12" s="1"/>
  <c r="P32" i="12"/>
  <c r="O32" i="12"/>
  <c r="N32" i="12"/>
  <c r="S30" i="12"/>
  <c r="V30" i="12" s="1"/>
  <c r="R30" i="12"/>
  <c r="U30" i="12" s="1"/>
  <c r="Q30" i="12"/>
  <c r="T30" i="12" s="1"/>
  <c r="P30" i="12"/>
  <c r="O30" i="12"/>
  <c r="N30" i="12"/>
  <c r="S24" i="12"/>
  <c r="V24" i="12" s="1"/>
  <c r="R24" i="12"/>
  <c r="U24" i="12" s="1"/>
  <c r="Q24" i="12"/>
  <c r="T24" i="12" s="1"/>
  <c r="P24" i="12"/>
  <c r="O24" i="12"/>
  <c r="N24" i="12"/>
  <c r="S22" i="12"/>
  <c r="V22" i="12" s="1"/>
  <c r="R22" i="12"/>
  <c r="U22" i="12" s="1"/>
  <c r="Q22" i="12"/>
  <c r="T22" i="12" s="1"/>
  <c r="P22" i="12"/>
  <c r="O22" i="12"/>
  <c r="N22" i="12"/>
  <c r="S20" i="12"/>
  <c r="V20" i="12" s="1"/>
  <c r="R20" i="12"/>
  <c r="U20" i="12" s="1"/>
  <c r="Q20" i="12"/>
  <c r="T20" i="12" s="1"/>
  <c r="P20" i="12"/>
  <c r="O20" i="12"/>
  <c r="N20" i="12"/>
  <c r="S18" i="12"/>
  <c r="V18" i="12" s="1"/>
  <c r="R18" i="12"/>
  <c r="U18" i="12" s="1"/>
  <c r="Q18" i="12"/>
  <c r="T18" i="12" s="1"/>
  <c r="P18" i="12"/>
  <c r="O18" i="12"/>
  <c r="N18" i="12"/>
  <c r="N12" i="12"/>
  <c r="R8" i="12"/>
  <c r="U8" i="12" s="1"/>
  <c r="S12" i="12"/>
  <c r="V12" i="12" s="1"/>
  <c r="R12" i="12"/>
  <c r="U12" i="12" s="1"/>
  <c r="P12" i="12"/>
  <c r="O12" i="12"/>
  <c r="S10" i="12"/>
  <c r="V10" i="12" s="1"/>
  <c r="R10" i="12"/>
  <c r="U10" i="12" s="1"/>
  <c r="Q10" i="12"/>
  <c r="T10" i="12" s="1"/>
  <c r="P10" i="12"/>
  <c r="O10" i="12"/>
  <c r="N10" i="12"/>
  <c r="S8" i="12"/>
  <c r="V8" i="12" s="1"/>
  <c r="Q8" i="12"/>
  <c r="T8" i="12" s="1"/>
  <c r="P8" i="12"/>
  <c r="O8" i="12"/>
  <c r="N8" i="12"/>
  <c r="S6" i="12"/>
  <c r="V6" i="12" s="1"/>
  <c r="R6" i="12"/>
  <c r="U6" i="12" s="1"/>
  <c r="Q6" i="12"/>
  <c r="T6" i="12" s="1"/>
  <c r="P6" i="12"/>
  <c r="O6" i="12"/>
  <c r="N6" i="12"/>
  <c r="F24" i="10"/>
  <c r="I23" i="10" s="1"/>
  <c r="F23" i="10"/>
  <c r="H23" i="10" s="1"/>
  <c r="F22" i="10"/>
  <c r="I21" i="10" s="1"/>
  <c r="F21" i="10"/>
  <c r="H21" i="10" s="1"/>
  <c r="F20" i="10"/>
  <c r="I19" i="10" s="1"/>
  <c r="F19" i="10"/>
  <c r="H19" i="10" s="1"/>
  <c r="F18" i="10"/>
  <c r="I17" i="10" s="1"/>
  <c r="F17" i="10"/>
  <c r="H17" i="10" s="1"/>
  <c r="O24" i="11"/>
  <c r="M22" i="11"/>
  <c r="O20" i="11"/>
  <c r="M20" i="11"/>
  <c r="O18" i="11"/>
  <c r="Q18" i="11"/>
  <c r="T18" i="11" s="1"/>
  <c r="R36" i="11"/>
  <c r="U36" i="11" s="1"/>
  <c r="Q36" i="11"/>
  <c r="T36" i="11" s="1"/>
  <c r="P36" i="11"/>
  <c r="S36" i="11" s="1"/>
  <c r="O36" i="11"/>
  <c r="N36" i="11"/>
  <c r="M36" i="11"/>
  <c r="R34" i="11"/>
  <c r="U34" i="11" s="1"/>
  <c r="Q34" i="11"/>
  <c r="T34" i="11" s="1"/>
  <c r="P34" i="11"/>
  <c r="S34" i="11" s="1"/>
  <c r="O34" i="11"/>
  <c r="N34" i="11"/>
  <c r="M34" i="11"/>
  <c r="R32" i="11"/>
  <c r="U32" i="11" s="1"/>
  <c r="Q32" i="11"/>
  <c r="T32" i="11" s="1"/>
  <c r="P32" i="11"/>
  <c r="S32" i="11" s="1"/>
  <c r="O32" i="11"/>
  <c r="N32" i="11"/>
  <c r="M32" i="11"/>
  <c r="R30" i="11"/>
  <c r="U30" i="11" s="1"/>
  <c r="Q30" i="11"/>
  <c r="T30" i="11" s="1"/>
  <c r="P30" i="11"/>
  <c r="S30" i="11" s="1"/>
  <c r="O30" i="11"/>
  <c r="N30" i="11"/>
  <c r="M30" i="11"/>
  <c r="R24" i="11"/>
  <c r="U24" i="11" s="1"/>
  <c r="Q24" i="11"/>
  <c r="T24" i="11" s="1"/>
  <c r="P24" i="11"/>
  <c r="S24" i="11" s="1"/>
  <c r="N24" i="11"/>
  <c r="M24" i="11"/>
  <c r="R22" i="11"/>
  <c r="U22" i="11" s="1"/>
  <c r="Q22" i="11"/>
  <c r="T22" i="11" s="1"/>
  <c r="P22" i="11"/>
  <c r="S22" i="11" s="1"/>
  <c r="O22" i="11"/>
  <c r="N22" i="11"/>
  <c r="Q20" i="11"/>
  <c r="T20" i="11" s="1"/>
  <c r="N20" i="11"/>
  <c r="P18" i="11"/>
  <c r="S18" i="11" s="1"/>
  <c r="N18" i="11"/>
  <c r="M18" i="11"/>
  <c r="U8" i="11"/>
  <c r="U10" i="11"/>
  <c r="U12" i="11"/>
  <c r="T8" i="11"/>
  <c r="T10" i="11"/>
  <c r="T12" i="11"/>
  <c r="T6" i="11"/>
  <c r="U6" i="11"/>
  <c r="S8" i="11"/>
  <c r="S10" i="11"/>
  <c r="S12" i="11"/>
  <c r="S6" i="11"/>
  <c r="R8" i="11"/>
  <c r="R10" i="11"/>
  <c r="R12" i="11"/>
  <c r="Q8" i="11"/>
  <c r="Q10" i="11"/>
  <c r="Q12" i="11"/>
  <c r="Q6" i="11"/>
  <c r="R6" i="11"/>
  <c r="P8" i="11"/>
  <c r="P10" i="11"/>
  <c r="P12" i="11"/>
  <c r="P6" i="11"/>
  <c r="O12" i="11"/>
  <c r="O8" i="11"/>
  <c r="O10" i="11"/>
  <c r="N8" i="11"/>
  <c r="N10" i="11"/>
  <c r="N12" i="11"/>
  <c r="N6" i="11"/>
  <c r="O6" i="11"/>
  <c r="M8" i="11"/>
  <c r="M10" i="11"/>
  <c r="M12" i="11"/>
  <c r="M6" i="11"/>
  <c r="Q12" i="12" l="1"/>
  <c r="T12" i="12" s="1"/>
  <c r="G23" i="10"/>
  <c r="J23" i="10" s="1"/>
  <c r="K23" i="10" s="1"/>
  <c r="G21" i="10"/>
  <c r="J21" i="10" s="1"/>
  <c r="K21" i="10" s="1"/>
  <c r="G19" i="10"/>
  <c r="J19" i="10" s="1"/>
  <c r="K19" i="10" s="1"/>
  <c r="G17" i="10"/>
  <c r="J17" i="10" s="1"/>
  <c r="K17" i="10" s="1"/>
  <c r="P20" i="11"/>
  <c r="S20" i="11" s="1"/>
  <c r="R20" i="11"/>
  <c r="U20" i="11" s="1"/>
  <c r="R18" i="11"/>
  <c r="U18" i="11" s="1"/>
  <c r="F13" i="10" l="1"/>
  <c r="I12" i="10" s="1"/>
  <c r="F12" i="10"/>
  <c r="H12" i="10" s="1"/>
  <c r="F11" i="10"/>
  <c r="I10" i="10" s="1"/>
  <c r="F10" i="10"/>
  <c r="F9" i="10"/>
  <c r="I8" i="10" s="1"/>
  <c r="F8" i="10"/>
  <c r="F7" i="10"/>
  <c r="I6" i="10" s="1"/>
  <c r="F6" i="10"/>
  <c r="H6" i="10" s="1"/>
  <c r="F28" i="8"/>
  <c r="I27" i="8" s="1"/>
  <c r="F27" i="8"/>
  <c r="F26" i="8"/>
  <c r="F25" i="8"/>
  <c r="H25" i="8" s="1"/>
  <c r="F24" i="8"/>
  <c r="I23" i="8" s="1"/>
  <c r="F23" i="8"/>
  <c r="H23" i="8" s="1"/>
  <c r="F22" i="8"/>
  <c r="I21" i="8" s="1"/>
  <c r="F21" i="8"/>
  <c r="H21" i="8" s="1"/>
  <c r="F20" i="8"/>
  <c r="I19" i="8" s="1"/>
  <c r="F19" i="8"/>
  <c r="H19" i="8" s="1"/>
  <c r="F18" i="8"/>
  <c r="F17" i="8"/>
  <c r="H17" i="8" s="1"/>
  <c r="F16" i="8"/>
  <c r="I15" i="8" s="1"/>
  <c r="F15" i="8"/>
  <c r="H15" i="8" s="1"/>
  <c r="F14" i="8"/>
  <c r="I13" i="8" s="1"/>
  <c r="F13" i="8"/>
  <c r="H13" i="8" s="1"/>
  <c r="F12" i="8"/>
  <c r="I11" i="8" s="1"/>
  <c r="F11" i="8"/>
  <c r="F10" i="8"/>
  <c r="F9" i="8"/>
  <c r="H9" i="8" s="1"/>
  <c r="F8" i="8"/>
  <c r="I7" i="8" s="1"/>
  <c r="F7" i="8"/>
  <c r="H7" i="8" s="1"/>
  <c r="F6" i="8"/>
  <c r="I5" i="8" s="1"/>
  <c r="F5" i="8"/>
  <c r="H5" i="8" s="1"/>
  <c r="F28" i="6"/>
  <c r="I27" i="6" s="1"/>
  <c r="F27" i="6"/>
  <c r="H27" i="6" s="1"/>
  <c r="F26" i="6"/>
  <c r="I25" i="6" s="1"/>
  <c r="F25" i="6"/>
  <c r="F24" i="6"/>
  <c r="I23" i="6" s="1"/>
  <c r="F23" i="6"/>
  <c r="H23" i="6" s="1"/>
  <c r="F22" i="6"/>
  <c r="I21" i="6" s="1"/>
  <c r="F21" i="6"/>
  <c r="F20" i="6"/>
  <c r="I19" i="6" s="1"/>
  <c r="F19" i="6"/>
  <c r="H19" i="6" s="1"/>
  <c r="F18" i="6"/>
  <c r="I17" i="6" s="1"/>
  <c r="F17" i="6"/>
  <c r="F16" i="6"/>
  <c r="I15" i="6" s="1"/>
  <c r="F15" i="6"/>
  <c r="F14" i="6"/>
  <c r="I13" i="6" s="1"/>
  <c r="F13" i="6"/>
  <c r="F12" i="6"/>
  <c r="I11" i="6" s="1"/>
  <c r="F11" i="6"/>
  <c r="H11" i="6" s="1"/>
  <c r="F10" i="6"/>
  <c r="I9" i="6" s="1"/>
  <c r="F9" i="6"/>
  <c r="F8" i="6"/>
  <c r="I7" i="6" s="1"/>
  <c r="F7" i="6"/>
  <c r="H7" i="6" s="1"/>
  <c r="F6" i="6"/>
  <c r="I5" i="6" s="1"/>
  <c r="F5" i="6"/>
  <c r="H5" i="6" s="1"/>
  <c r="F28" i="9"/>
  <c r="I27" i="9" s="1"/>
  <c r="F27" i="9"/>
  <c r="H27" i="9" s="1"/>
  <c r="F26" i="9"/>
  <c r="I25" i="9" s="1"/>
  <c r="F25" i="9"/>
  <c r="H25" i="9" s="1"/>
  <c r="F24" i="9"/>
  <c r="I23" i="9" s="1"/>
  <c r="F23" i="9"/>
  <c r="H23" i="9" s="1"/>
  <c r="F22" i="9"/>
  <c r="I21" i="9" s="1"/>
  <c r="F21" i="9"/>
  <c r="H21" i="9" s="1"/>
  <c r="F20" i="9"/>
  <c r="I19" i="9" s="1"/>
  <c r="F19" i="9"/>
  <c r="H19" i="9" s="1"/>
  <c r="F18" i="9"/>
  <c r="I17" i="9" s="1"/>
  <c r="F17" i="9"/>
  <c r="H17" i="9" s="1"/>
  <c r="F16" i="9"/>
  <c r="I15" i="9" s="1"/>
  <c r="F15" i="9"/>
  <c r="F14" i="9"/>
  <c r="I13" i="9" s="1"/>
  <c r="F13" i="9"/>
  <c r="H13" i="9" s="1"/>
  <c r="F12" i="9"/>
  <c r="I11" i="9" s="1"/>
  <c r="F11" i="9"/>
  <c r="H11" i="9" s="1"/>
  <c r="F10" i="9"/>
  <c r="F9" i="9"/>
  <c r="H9" i="9" s="1"/>
  <c r="F8" i="9"/>
  <c r="I7" i="9" s="1"/>
  <c r="F7" i="9"/>
  <c r="F6" i="9"/>
  <c r="I5" i="9" s="1"/>
  <c r="F5" i="9"/>
  <c r="H5" i="9" s="1"/>
  <c r="F5" i="7"/>
  <c r="H5" i="7" s="1"/>
  <c r="F6" i="7"/>
  <c r="I5" i="7" s="1"/>
  <c r="F7" i="7"/>
  <c r="H7" i="7" s="1"/>
  <c r="F8" i="7"/>
  <c r="I7" i="7" s="1"/>
  <c r="F9" i="7"/>
  <c r="H9" i="7" s="1"/>
  <c r="F10" i="7"/>
  <c r="I9" i="7" s="1"/>
  <c r="F11" i="7"/>
  <c r="H11" i="7" s="1"/>
  <c r="F12" i="7"/>
  <c r="F13" i="7"/>
  <c r="H13" i="7" s="1"/>
  <c r="F14" i="7"/>
  <c r="I13" i="7" s="1"/>
  <c r="F15" i="7"/>
  <c r="H15" i="7" s="1"/>
  <c r="F16" i="7"/>
  <c r="I15" i="7" s="1"/>
  <c r="F17" i="7"/>
  <c r="H17" i="7" s="1"/>
  <c r="F18" i="7"/>
  <c r="F19" i="7"/>
  <c r="F20" i="7"/>
  <c r="I19" i="7" s="1"/>
  <c r="F21" i="7"/>
  <c r="H21" i="7" s="1"/>
  <c r="F22" i="7"/>
  <c r="I21" i="7" s="1"/>
  <c r="F23" i="7"/>
  <c r="H23" i="7" s="1"/>
  <c r="F24" i="7"/>
  <c r="I23" i="7" s="1"/>
  <c r="F25" i="7"/>
  <c r="H25" i="7" s="1"/>
  <c r="F26" i="7"/>
  <c r="F27" i="7"/>
  <c r="H27" i="7" s="1"/>
  <c r="F28" i="7"/>
  <c r="I27" i="7" s="1"/>
  <c r="G15" i="9" l="1"/>
  <c r="J15" i="9" s="1"/>
  <c r="H15" i="9"/>
  <c r="G9" i="9"/>
  <c r="J9" i="9" s="1"/>
  <c r="G7" i="9"/>
  <c r="J7" i="9" s="1"/>
  <c r="G23" i="9"/>
  <c r="J23" i="9" s="1"/>
  <c r="K23" i="9" s="1"/>
  <c r="H7" i="9"/>
  <c r="G25" i="7"/>
  <c r="J25" i="7" s="1"/>
  <c r="G19" i="7"/>
  <c r="J19" i="7" s="1"/>
  <c r="K19" i="7" s="1"/>
  <c r="H19" i="7"/>
  <c r="G17" i="7"/>
  <c r="J17" i="7" s="1"/>
  <c r="G9" i="7"/>
  <c r="J9" i="7" s="1"/>
  <c r="K9" i="7" s="1"/>
  <c r="G10" i="10"/>
  <c r="J10" i="10" s="1"/>
  <c r="G8" i="10"/>
  <c r="J8" i="10" s="1"/>
  <c r="G12" i="10"/>
  <c r="J12" i="10" s="1"/>
  <c r="K12" i="10" s="1"/>
  <c r="H10" i="10"/>
  <c r="G6" i="10"/>
  <c r="J6" i="10" s="1"/>
  <c r="K6" i="10" s="1"/>
  <c r="H8" i="10"/>
  <c r="G17" i="8"/>
  <c r="J17" i="8" s="1"/>
  <c r="G15" i="8"/>
  <c r="J15" i="8" s="1"/>
  <c r="K15" i="8" s="1"/>
  <c r="G11" i="8"/>
  <c r="J11" i="8" s="1"/>
  <c r="G9" i="8"/>
  <c r="J9" i="8" s="1"/>
  <c r="G21" i="6"/>
  <c r="J21" i="6" s="1"/>
  <c r="G15" i="6"/>
  <c r="J15" i="6" s="1"/>
  <c r="G17" i="9"/>
  <c r="J17" i="9" s="1"/>
  <c r="K17" i="9" s="1"/>
  <c r="G23" i="6"/>
  <c r="J23" i="6" s="1"/>
  <c r="K23" i="6" s="1"/>
  <c r="H11" i="8"/>
  <c r="G25" i="8"/>
  <c r="J25" i="8" s="1"/>
  <c r="G11" i="7"/>
  <c r="J11" i="7" s="1"/>
  <c r="G25" i="9"/>
  <c r="J25" i="9" s="1"/>
  <c r="K25" i="9" s="1"/>
  <c r="G7" i="6"/>
  <c r="J7" i="6" s="1"/>
  <c r="K7" i="6" s="1"/>
  <c r="G13" i="6"/>
  <c r="J13" i="6" s="1"/>
  <c r="G7" i="8"/>
  <c r="J7" i="8" s="1"/>
  <c r="K7" i="8" s="1"/>
  <c r="G27" i="8"/>
  <c r="J27" i="8" s="1"/>
  <c r="H27" i="8"/>
  <c r="H15" i="6"/>
  <c r="G19" i="8"/>
  <c r="J19" i="8" s="1"/>
  <c r="K19" i="8" s="1"/>
  <c r="G23" i="8"/>
  <c r="J23" i="8" s="1"/>
  <c r="K23" i="8" s="1"/>
  <c r="G5" i="8"/>
  <c r="J5" i="8" s="1"/>
  <c r="K5" i="8" s="1"/>
  <c r="I9" i="8"/>
  <c r="G13" i="8"/>
  <c r="J13" i="8" s="1"/>
  <c r="K13" i="8" s="1"/>
  <c r="I17" i="8"/>
  <c r="G21" i="8"/>
  <c r="J21" i="8" s="1"/>
  <c r="K21" i="8" s="1"/>
  <c r="I25" i="8"/>
  <c r="G9" i="6"/>
  <c r="J9" i="6" s="1"/>
  <c r="G17" i="6"/>
  <c r="J17" i="6" s="1"/>
  <c r="G25" i="6"/>
  <c r="J25" i="6" s="1"/>
  <c r="H9" i="6"/>
  <c r="H17" i="6"/>
  <c r="H25" i="6"/>
  <c r="G5" i="6"/>
  <c r="J5" i="6" s="1"/>
  <c r="K5" i="6" s="1"/>
  <c r="G11" i="6"/>
  <c r="J11" i="6" s="1"/>
  <c r="K11" i="6" s="1"/>
  <c r="H13" i="6"/>
  <c r="G19" i="6"/>
  <c r="J19" i="6" s="1"/>
  <c r="K19" i="6" s="1"/>
  <c r="H21" i="6"/>
  <c r="G27" i="6"/>
  <c r="J27" i="6" s="1"/>
  <c r="K27" i="6" s="1"/>
  <c r="G5" i="9"/>
  <c r="J5" i="9" s="1"/>
  <c r="K5" i="9" s="1"/>
  <c r="I9" i="9"/>
  <c r="G13" i="9"/>
  <c r="J13" i="9" s="1"/>
  <c r="K13" i="9" s="1"/>
  <c r="G21" i="9"/>
  <c r="J21" i="9" s="1"/>
  <c r="K21" i="9" s="1"/>
  <c r="G11" i="9"/>
  <c r="J11" i="9" s="1"/>
  <c r="K11" i="9" s="1"/>
  <c r="G19" i="9"/>
  <c r="J19" i="9" s="1"/>
  <c r="K19" i="9" s="1"/>
  <c r="G27" i="9"/>
  <c r="J27" i="9" s="1"/>
  <c r="K27" i="9" s="1"/>
  <c r="I11" i="7"/>
  <c r="G15" i="7"/>
  <c r="J15" i="7" s="1"/>
  <c r="K15" i="7" s="1"/>
  <c r="G7" i="7"/>
  <c r="J7" i="7" s="1"/>
  <c r="K7" i="7" s="1"/>
  <c r="G23" i="7"/>
  <c r="J23" i="7" s="1"/>
  <c r="K23" i="7" s="1"/>
  <c r="G5" i="7"/>
  <c r="J5" i="7" s="1"/>
  <c r="K5" i="7" s="1"/>
  <c r="G13" i="7"/>
  <c r="J13" i="7" s="1"/>
  <c r="K13" i="7" s="1"/>
  <c r="I17" i="7"/>
  <c r="G21" i="7"/>
  <c r="J21" i="7" s="1"/>
  <c r="K21" i="7" s="1"/>
  <c r="I25" i="7"/>
  <c r="G27" i="7"/>
  <c r="J27" i="7" s="1"/>
  <c r="K27" i="7" s="1"/>
  <c r="F28" i="5"/>
  <c r="I27" i="5" s="1"/>
  <c r="F27" i="5"/>
  <c r="F26" i="5"/>
  <c r="I25" i="5" s="1"/>
  <c r="F25" i="5"/>
  <c r="H25" i="5" s="1"/>
  <c r="F24" i="5"/>
  <c r="I23" i="5" s="1"/>
  <c r="F23" i="5"/>
  <c r="H23" i="5" s="1"/>
  <c r="F22" i="5"/>
  <c r="I21" i="5" s="1"/>
  <c r="F21" i="5"/>
  <c r="H21" i="5" s="1"/>
  <c r="F20" i="5"/>
  <c r="I19" i="5" s="1"/>
  <c r="F19" i="5"/>
  <c r="F18" i="5"/>
  <c r="I17" i="5" s="1"/>
  <c r="F17" i="5"/>
  <c r="H17" i="5" s="1"/>
  <c r="F16" i="5"/>
  <c r="I15" i="5" s="1"/>
  <c r="F15" i="5"/>
  <c r="H15" i="5" s="1"/>
  <c r="F14" i="5"/>
  <c r="I13" i="5" s="1"/>
  <c r="F13" i="5"/>
  <c r="H13" i="5" s="1"/>
  <c r="F12" i="5"/>
  <c r="I11" i="5" s="1"/>
  <c r="F11" i="5"/>
  <c r="F10" i="5"/>
  <c r="I9" i="5" s="1"/>
  <c r="F9" i="5"/>
  <c r="H9" i="5" s="1"/>
  <c r="F8" i="5"/>
  <c r="I7" i="5" s="1"/>
  <c r="F7" i="5"/>
  <c r="H7" i="5" s="1"/>
  <c r="F6" i="5"/>
  <c r="I5" i="5" s="1"/>
  <c r="F5" i="5"/>
  <c r="H5" i="5" s="1"/>
  <c r="K7" i="9" l="1"/>
  <c r="K15" i="9"/>
  <c r="K9" i="9"/>
  <c r="K25" i="7"/>
  <c r="K17" i="7"/>
  <c r="K11" i="7"/>
  <c r="K10" i="10"/>
  <c r="K8" i="10"/>
  <c r="K27" i="8"/>
  <c r="K25" i="8"/>
  <c r="K17" i="8"/>
  <c r="K11" i="8"/>
  <c r="K9" i="8"/>
  <c r="K21" i="6"/>
  <c r="K17" i="6"/>
  <c r="K13" i="6"/>
  <c r="K15" i="6"/>
  <c r="K9" i="6"/>
  <c r="K25" i="6"/>
  <c r="G11" i="5"/>
  <c r="J11" i="5" s="1"/>
  <c r="G27" i="5"/>
  <c r="J27" i="5" s="1"/>
  <c r="H27" i="5"/>
  <c r="G25" i="5"/>
  <c r="J25" i="5" s="1"/>
  <c r="K25" i="5" s="1"/>
  <c r="G19" i="5"/>
  <c r="J19" i="5" s="1"/>
  <c r="H19" i="5"/>
  <c r="G17" i="5"/>
  <c r="J17" i="5" s="1"/>
  <c r="K17" i="5" s="1"/>
  <c r="H11" i="5"/>
  <c r="G9" i="5"/>
  <c r="J9" i="5" s="1"/>
  <c r="K9" i="5" s="1"/>
  <c r="G7" i="5"/>
  <c r="J7" i="5" s="1"/>
  <c r="K7" i="5" s="1"/>
  <c r="G15" i="5"/>
  <c r="J15" i="5" s="1"/>
  <c r="K15" i="5" s="1"/>
  <c r="G23" i="5"/>
  <c r="J23" i="5" s="1"/>
  <c r="K23" i="5" s="1"/>
  <c r="G5" i="5"/>
  <c r="J5" i="5" s="1"/>
  <c r="K5" i="5" s="1"/>
  <c r="G13" i="5"/>
  <c r="J13" i="5" s="1"/>
  <c r="K13" i="5" s="1"/>
  <c r="G21" i="5"/>
  <c r="J21" i="5" s="1"/>
  <c r="K21" i="5" s="1"/>
  <c r="F29" i="4"/>
  <c r="I28" i="4" s="1"/>
  <c r="F28" i="4"/>
  <c r="F27" i="4"/>
  <c r="I26" i="4" s="1"/>
  <c r="F26" i="4"/>
  <c r="H26" i="4" s="1"/>
  <c r="F25" i="4"/>
  <c r="I24" i="4" s="1"/>
  <c r="F24" i="4"/>
  <c r="F23" i="4"/>
  <c r="I22" i="4" s="1"/>
  <c r="F22" i="4"/>
  <c r="H22" i="4" s="1"/>
  <c r="F21" i="4"/>
  <c r="I20" i="4" s="1"/>
  <c r="F20" i="4"/>
  <c r="H20" i="4" s="1"/>
  <c r="F19" i="4"/>
  <c r="I18" i="4" s="1"/>
  <c r="F18" i="4"/>
  <c r="F17" i="4"/>
  <c r="I16" i="4" s="1"/>
  <c r="F16" i="4"/>
  <c r="H16" i="4" s="1"/>
  <c r="F15" i="4"/>
  <c r="I14" i="4" s="1"/>
  <c r="F14" i="4"/>
  <c r="H14" i="4" s="1"/>
  <c r="F13" i="4"/>
  <c r="I12" i="4" s="1"/>
  <c r="F12" i="4"/>
  <c r="H12" i="4" s="1"/>
  <c r="F11" i="4"/>
  <c r="I10" i="4" s="1"/>
  <c r="F10" i="4"/>
  <c r="H10" i="4" s="1"/>
  <c r="F9" i="4"/>
  <c r="I8" i="4" s="1"/>
  <c r="F8" i="4"/>
  <c r="H8" i="4" s="1"/>
  <c r="F7" i="4"/>
  <c r="I6" i="4" s="1"/>
  <c r="F6" i="4"/>
  <c r="H6" i="4" s="1"/>
  <c r="K27" i="5" l="1"/>
  <c r="K19" i="5"/>
  <c r="K11" i="5"/>
  <c r="G24" i="4"/>
  <c r="J24" i="4" s="1"/>
  <c r="G28" i="4"/>
  <c r="J28" i="4" s="1"/>
  <c r="K28" i="4" s="1"/>
  <c r="H28" i="4"/>
  <c r="G18" i="4"/>
  <c r="J18" i="4" s="1"/>
  <c r="G26" i="4"/>
  <c r="J26" i="4" s="1"/>
  <c r="K26" i="4" s="1"/>
  <c r="H24" i="4"/>
  <c r="G22" i="4"/>
  <c r="J22" i="4" s="1"/>
  <c r="K22" i="4" s="1"/>
  <c r="G20" i="4"/>
  <c r="J20" i="4" s="1"/>
  <c r="K20" i="4" s="1"/>
  <c r="H18" i="4"/>
  <c r="G16" i="4"/>
  <c r="J16" i="4" s="1"/>
  <c r="K16" i="4" s="1"/>
  <c r="G14" i="4"/>
  <c r="J14" i="4" s="1"/>
  <c r="K14" i="4" s="1"/>
  <c r="G10" i="4"/>
  <c r="J10" i="4" s="1"/>
  <c r="K10" i="4" s="1"/>
  <c r="G8" i="4"/>
  <c r="J8" i="4" s="1"/>
  <c r="K8" i="4" s="1"/>
  <c r="G6" i="4"/>
  <c r="J6" i="4" s="1"/>
  <c r="K6" i="4" s="1"/>
  <c r="G12" i="4"/>
  <c r="J12" i="4" s="1"/>
  <c r="K12" i="4" s="1"/>
  <c r="K18" i="4" l="1"/>
  <c r="K24" i="4"/>
  <c r="F19" i="1"/>
  <c r="R20" i="1"/>
  <c r="R21" i="1"/>
  <c r="R22" i="1"/>
  <c r="R19" i="1"/>
  <c r="N20" i="1"/>
  <c r="N21" i="1"/>
  <c r="N22" i="1"/>
  <c r="N19" i="1"/>
  <c r="J20" i="1"/>
  <c r="J21" i="1"/>
  <c r="J22" i="1"/>
  <c r="J19" i="1"/>
  <c r="F20" i="1"/>
  <c r="F21" i="1"/>
  <c r="F22" i="1"/>
  <c r="B20" i="1" l="1"/>
  <c r="B21" i="1"/>
  <c r="B22" i="1"/>
  <c r="B19" i="1"/>
  <c r="B6" i="1" l="1"/>
  <c r="B5" i="1"/>
  <c r="B7" i="1"/>
  <c r="B4" i="1"/>
</calcChain>
</file>

<file path=xl/sharedStrings.xml><?xml version="1.0" encoding="utf-8"?>
<sst xmlns="http://schemas.openxmlformats.org/spreadsheetml/2006/main" count="768" uniqueCount="104">
  <si>
    <t>Dispersant: SHMP</t>
  </si>
  <si>
    <t>SHMP density : 2.484 g/cm3 = 2.484 g/ml</t>
  </si>
  <si>
    <t>dispersant concentration (g/l)</t>
  </si>
  <si>
    <r>
      <t>volume (</t>
    </r>
    <r>
      <rPr>
        <sz val="11"/>
        <color theme="1"/>
        <rFont val="Aptos Narrow"/>
        <family val="2"/>
      </rPr>
      <t>µ</t>
    </r>
    <r>
      <rPr>
        <sz val="11"/>
        <color theme="1"/>
        <rFont val="Calibri"/>
        <family val="2"/>
      </rPr>
      <t>l)</t>
    </r>
  </si>
  <si>
    <r>
      <t>volume (</t>
    </r>
    <r>
      <rPr>
        <sz val="11"/>
        <color theme="1"/>
        <rFont val="Aptos Narrow"/>
        <family val="2"/>
      </rPr>
      <t>µ</t>
    </r>
    <r>
      <rPr>
        <sz val="11"/>
        <color theme="1"/>
        <rFont val="Calibri"/>
        <family val="2"/>
      </rPr>
      <t>l) =</t>
    </r>
  </si>
  <si>
    <t>C1 = 1 g/l</t>
  </si>
  <si>
    <r>
      <t>1 g/l * x (</t>
    </r>
    <r>
      <rPr>
        <sz val="11"/>
        <color theme="1"/>
        <rFont val="Calibri"/>
        <family val="2"/>
      </rPr>
      <t>µl) = 0,00001 g/l * 20 ml</t>
    </r>
  </si>
  <si>
    <t>( 0,00001 g/l is the dispersant conc , 20 ml is the amt of DI water/cyclohex for single particle syst</t>
  </si>
  <si>
    <t>disp conc (g/l)</t>
  </si>
  <si>
    <t>vol (µl)</t>
  </si>
  <si>
    <r>
      <t>1 g/l * x (</t>
    </r>
    <r>
      <rPr>
        <sz val="11"/>
        <color theme="1"/>
        <rFont val="Calibri"/>
        <family val="2"/>
      </rPr>
      <t>µl) = 0,00001 g/l * 20000 µl</t>
    </r>
  </si>
  <si>
    <t>2 ml</t>
  </si>
  <si>
    <t>SINGLE PARTICLE SYSTEM</t>
  </si>
  <si>
    <t>C1</t>
  </si>
  <si>
    <t>C100</t>
  </si>
  <si>
    <t>C0,01 =  0,01 g/l</t>
  </si>
  <si>
    <t>C0,1 = 0,1 g/l</t>
  </si>
  <si>
    <t>C10 = 10 g/l</t>
  </si>
  <si>
    <t>C100 = 100 g/l</t>
  </si>
  <si>
    <t>organic</t>
  </si>
  <si>
    <t>loss (g)</t>
  </si>
  <si>
    <t>weight before (g)</t>
  </si>
  <si>
    <t>weight after drying (g)</t>
  </si>
  <si>
    <t>sample retrieved (g)</t>
  </si>
  <si>
    <t>total (%)</t>
  </si>
  <si>
    <t>TiO2 0</t>
  </si>
  <si>
    <t>TiO2 20</t>
  </si>
  <si>
    <t>TiO2 40</t>
  </si>
  <si>
    <t>dispersant conc</t>
  </si>
  <si>
    <t>C0</t>
  </si>
  <si>
    <t>aqueous</t>
  </si>
  <si>
    <t>C0,01</t>
  </si>
  <si>
    <t xml:space="preserve"> aq (%)</t>
  </si>
  <si>
    <t>org (%)</t>
  </si>
  <si>
    <t>lost (%)</t>
  </si>
  <si>
    <t>CB 0</t>
  </si>
  <si>
    <t>CB 20</t>
  </si>
  <si>
    <t>CB 40</t>
  </si>
  <si>
    <r>
      <t xml:space="preserve">disp conc : 40 </t>
    </r>
    <r>
      <rPr>
        <sz val="11"/>
        <color theme="1"/>
        <rFont val="Aptos Narrow"/>
        <family val="2"/>
      </rPr>
      <t>µ</t>
    </r>
    <r>
      <rPr>
        <sz val="11"/>
        <color theme="1"/>
        <rFont val="Calibri"/>
        <family val="2"/>
      </rPr>
      <t>l</t>
    </r>
  </si>
  <si>
    <t>setting time: 60 mins</t>
  </si>
  <si>
    <t>mean</t>
  </si>
  <si>
    <t>std dev</t>
  </si>
  <si>
    <t>95 % confidence interval</t>
  </si>
  <si>
    <t>rep 2</t>
  </si>
  <si>
    <t>loss</t>
  </si>
  <si>
    <t>rep 3</t>
  </si>
  <si>
    <t>rep 1</t>
  </si>
  <si>
    <t>recovery in aqueous phase</t>
  </si>
  <si>
    <t>CI Ti0</t>
  </si>
  <si>
    <t>CI Ti20</t>
  </si>
  <si>
    <t>CI Ti40</t>
  </si>
  <si>
    <t>TiO2 20 , 40</t>
  </si>
  <si>
    <t>CI CB0</t>
  </si>
  <si>
    <t>CI CB20</t>
  </si>
  <si>
    <t>CI CB40</t>
  </si>
  <si>
    <t>Dispersant: Dolapix</t>
  </si>
  <si>
    <t>settling time: 45 mins</t>
  </si>
  <si>
    <r>
      <t>dispersant conc (</t>
    </r>
    <r>
      <rPr>
        <sz val="11"/>
        <color theme="1"/>
        <rFont val="Calibri"/>
        <family val="2"/>
      </rPr>
      <t>µl)</t>
    </r>
  </si>
  <si>
    <t>C10</t>
  </si>
  <si>
    <t>C20</t>
  </si>
  <si>
    <t>C30</t>
  </si>
  <si>
    <t>C40</t>
  </si>
  <si>
    <t>C50</t>
  </si>
  <si>
    <t>C60</t>
  </si>
  <si>
    <t>C70</t>
  </si>
  <si>
    <r>
      <t xml:space="preserve">50 </t>
    </r>
    <r>
      <rPr>
        <sz val="11"/>
        <color theme="1"/>
        <rFont val="Calibri"/>
        <family val="2"/>
      </rPr>
      <t>µl (Dol)   ̴ C100 (SHMP)</t>
    </r>
  </si>
  <si>
    <t>SHMP (1.00E-01 g/l)</t>
  </si>
  <si>
    <r>
      <t xml:space="preserve">Dolapix (50 </t>
    </r>
    <r>
      <rPr>
        <sz val="11"/>
        <color theme="1"/>
        <rFont val="Calibri"/>
        <family val="2"/>
      </rPr>
      <t>µl)</t>
    </r>
  </si>
  <si>
    <t>CI SHMP</t>
  </si>
  <si>
    <r>
      <t xml:space="preserve">50 </t>
    </r>
    <r>
      <rPr>
        <sz val="11"/>
        <color theme="1"/>
        <rFont val="Calibri"/>
        <family val="2"/>
      </rPr>
      <t>µl of Dolapix corresponds to 1.2E-04</t>
    </r>
  </si>
  <si>
    <t>0.1 g/l of SHMP corresponds to 1.6E-04</t>
  </si>
  <si>
    <t>Hence, these two have similar values and can be compared</t>
  </si>
  <si>
    <t>SHMP conc</t>
  </si>
  <si>
    <t>recovery in organic phase</t>
  </si>
  <si>
    <t>C0T0</t>
  </si>
  <si>
    <t>C0T0 expected</t>
  </si>
  <si>
    <t>CI</t>
  </si>
  <si>
    <t>C0T0 actual</t>
  </si>
  <si>
    <t>C0.01</t>
  </si>
  <si>
    <t>C0 aq</t>
  </si>
  <si>
    <t>T0 aq</t>
  </si>
  <si>
    <t>C40T40</t>
  </si>
  <si>
    <t>C40T20</t>
  </si>
  <si>
    <t>C20T40</t>
  </si>
  <si>
    <t>C20T20</t>
  </si>
  <si>
    <t>C20 aq</t>
  </si>
  <si>
    <t>T20 aq</t>
  </si>
  <si>
    <t>C20T20 actual</t>
  </si>
  <si>
    <t>T40 aq</t>
  </si>
  <si>
    <t>C20T40 expected</t>
  </si>
  <si>
    <t>C20T40 actual</t>
  </si>
  <si>
    <t>C40 aq</t>
  </si>
  <si>
    <t>C40T20 expected</t>
  </si>
  <si>
    <t>C40T20 actual</t>
  </si>
  <si>
    <t>C40T40 expected</t>
  </si>
  <si>
    <t>C40T40 actual</t>
  </si>
  <si>
    <t>C20T20 expected</t>
  </si>
  <si>
    <t>expected</t>
  </si>
  <si>
    <t>CI exp</t>
  </si>
  <si>
    <t>actual</t>
  </si>
  <si>
    <t>CI actual</t>
  </si>
  <si>
    <t>T20</t>
  </si>
  <si>
    <t>T40</t>
  </si>
  <si>
    <t>calculated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</si>
</sst>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E+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0" fontId="0" fillId="0" borderId="11" xfId="0" applyBorder="1"/>
    <xf numFmtId="0" fontId="0" fillId="0" borderId="0" xfId="0" applyAlignment="1">
      <alignment horizontal="center"/>
    </xf>
    <xf numFmtId="0" fontId="0" fillId="2" borderId="13" xfId="0" applyFill="1" applyBorder="1"/>
    <xf numFmtId="0" fontId="0" fillId="2" borderId="0" xfId="0" applyFill="1"/>
    <xf numFmtId="0" fontId="0" fillId="2" borderId="5" xfId="0" applyFill="1" applyBorder="1"/>
    <xf numFmtId="0" fontId="0" fillId="2" borderId="11" xfId="0" applyFill="1" applyBorder="1"/>
    <xf numFmtId="0" fontId="0" fillId="2" borderId="7" xfId="0" applyFill="1" applyBorder="1"/>
    <xf numFmtId="0" fontId="0" fillId="0" borderId="14" xfId="0" applyBorder="1"/>
    <xf numFmtId="0" fontId="0" fillId="0" borderId="16" xfId="0" applyBorder="1"/>
    <xf numFmtId="0" fontId="0" fillId="0" borderId="15" xfId="0" applyBorder="1"/>
    <xf numFmtId="0" fontId="0" fillId="0" borderId="18" xfId="0" applyBorder="1"/>
    <xf numFmtId="0" fontId="0" fillId="0" borderId="19" xfId="0" applyBorder="1"/>
    <xf numFmtId="0" fontId="0" fillId="0" borderId="21" xfId="0" applyBorder="1"/>
    <xf numFmtId="0" fontId="0" fillId="0" borderId="23" xfId="0" applyBorder="1"/>
    <xf numFmtId="0" fontId="0" fillId="0" borderId="24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30" xfId="0" applyBorder="1"/>
    <xf numFmtId="0" fontId="0" fillId="0" borderId="17" xfId="0" applyBorder="1"/>
    <xf numFmtId="0" fontId="0" fillId="0" borderId="20" xfId="0" applyBorder="1"/>
    <xf numFmtId="0" fontId="0" fillId="0" borderId="33" xfId="0" applyBorder="1"/>
    <xf numFmtId="0" fontId="0" fillId="0" borderId="32" xfId="0" applyBorder="1"/>
    <xf numFmtId="0" fontId="0" fillId="0" borderId="31" xfId="0" applyBorder="1"/>
    <xf numFmtId="0" fontId="0" fillId="0" borderId="36" xfId="0" applyBorder="1"/>
    <xf numFmtId="0" fontId="0" fillId="0" borderId="37" xfId="0" applyBorder="1"/>
    <xf numFmtId="164" fontId="0" fillId="0" borderId="34" xfId="0" applyNumberFormat="1" applyBorder="1"/>
    <xf numFmtId="164" fontId="0" fillId="0" borderId="20" xfId="0" applyNumberFormat="1" applyBorder="1"/>
    <xf numFmtId="164" fontId="0" fillId="0" borderId="22" xfId="0" applyNumberFormat="1" applyBorder="1"/>
    <xf numFmtId="164" fontId="0" fillId="0" borderId="19" xfId="0" applyNumberFormat="1" applyBorder="1"/>
    <xf numFmtId="164" fontId="0" fillId="0" borderId="33" xfId="0" applyNumberFormat="1" applyBorder="1"/>
    <xf numFmtId="164" fontId="0" fillId="0" borderId="29" xfId="0" applyNumberFormat="1" applyBorder="1"/>
    <xf numFmtId="164" fontId="0" fillId="0" borderId="35" xfId="0" applyNumberFormat="1" applyBorder="1"/>
    <xf numFmtId="164" fontId="0" fillId="3" borderId="19" xfId="0" applyNumberFormat="1" applyFill="1" applyBorder="1"/>
    <xf numFmtId="0" fontId="0" fillId="3" borderId="0" xfId="0" applyFill="1"/>
    <xf numFmtId="0" fontId="0" fillId="0" borderId="41" xfId="0" applyBorder="1"/>
    <xf numFmtId="164" fontId="0" fillId="0" borderId="42" xfId="0" applyNumberFormat="1" applyBorder="1"/>
    <xf numFmtId="164" fontId="0" fillId="0" borderId="43" xfId="0" applyNumberFormat="1" applyBorder="1"/>
    <xf numFmtId="0" fontId="0" fillId="0" borderId="25" xfId="0" applyBorder="1"/>
    <xf numFmtId="164" fontId="0" fillId="0" borderId="44" xfId="0" applyNumberFormat="1" applyBorder="1"/>
    <xf numFmtId="164" fontId="0" fillId="0" borderId="45" xfId="0" applyNumberFormat="1" applyBorder="1"/>
    <xf numFmtId="164" fontId="0" fillId="0" borderId="46" xfId="0" applyNumberFormat="1" applyBorder="1"/>
    <xf numFmtId="164" fontId="0" fillId="0" borderId="48" xfId="0" applyNumberFormat="1" applyBorder="1"/>
    <xf numFmtId="164" fontId="0" fillId="0" borderId="49" xfId="0" applyNumberFormat="1" applyBorder="1"/>
    <xf numFmtId="164" fontId="0" fillId="0" borderId="50" xfId="0" applyNumberFormat="1" applyBorder="1"/>
    <xf numFmtId="164" fontId="0" fillId="0" borderId="51" xfId="0" applyNumberFormat="1" applyBorder="1"/>
    <xf numFmtId="164" fontId="0" fillId="0" borderId="53" xfId="0" applyNumberFormat="1" applyBorder="1"/>
    <xf numFmtId="164" fontId="0" fillId="0" borderId="54" xfId="0" applyNumberFormat="1" applyBorder="1"/>
    <xf numFmtId="164" fontId="0" fillId="0" borderId="52" xfId="0" applyNumberFormat="1" applyBorder="1"/>
    <xf numFmtId="164" fontId="0" fillId="5" borderId="44" xfId="0" applyNumberFormat="1" applyFill="1" applyBorder="1"/>
    <xf numFmtId="164" fontId="0" fillId="5" borderId="45" xfId="0" applyNumberFormat="1" applyFill="1" applyBorder="1"/>
    <xf numFmtId="164" fontId="0" fillId="5" borderId="46" xfId="0" applyNumberFormat="1" applyFill="1" applyBorder="1"/>
    <xf numFmtId="164" fontId="0" fillId="5" borderId="49" xfId="0" applyNumberFormat="1" applyFill="1" applyBorder="1"/>
    <xf numFmtId="0" fontId="0" fillId="0" borderId="55" xfId="0" applyBorder="1"/>
    <xf numFmtId="164" fontId="0" fillId="5" borderId="52" xfId="0" applyNumberFormat="1" applyFill="1" applyBorder="1"/>
    <xf numFmtId="0" fontId="0" fillId="0" borderId="2" xfId="0" applyBorder="1"/>
    <xf numFmtId="0" fontId="0" fillId="0" borderId="6" xfId="0" applyBorder="1"/>
    <xf numFmtId="0" fontId="0" fillId="0" borderId="46" xfId="0" applyBorder="1"/>
    <xf numFmtId="0" fontId="0" fillId="0" borderId="54" xfId="0" applyBorder="1"/>
    <xf numFmtId="0" fontId="0" fillId="0" borderId="51" xfId="0" applyBorder="1"/>
    <xf numFmtId="0" fontId="0" fillId="0" borderId="56" xfId="0" applyBorder="1"/>
    <xf numFmtId="0" fontId="0" fillId="0" borderId="44" xfId="0" applyBorder="1"/>
    <xf numFmtId="0" fontId="0" fillId="0" borderId="53" xfId="0" applyBorder="1"/>
    <xf numFmtId="2" fontId="0" fillId="0" borderId="54" xfId="0" applyNumberFormat="1" applyBorder="1"/>
    <xf numFmtId="2" fontId="0" fillId="0" borderId="51" xfId="0" applyNumberFormat="1" applyBorder="1"/>
    <xf numFmtId="2" fontId="0" fillId="0" borderId="42" xfId="0" applyNumberFormat="1" applyBorder="1"/>
    <xf numFmtId="2" fontId="0" fillId="0" borderId="53" xfId="0" applyNumberFormat="1" applyBorder="1"/>
    <xf numFmtId="2" fontId="0" fillId="0" borderId="48" xfId="0" applyNumberFormat="1" applyBorder="1"/>
    <xf numFmtId="2" fontId="0" fillId="0" borderId="9" xfId="0" applyNumberFormat="1" applyBorder="1"/>
    <xf numFmtId="2" fontId="0" fillId="0" borderId="52" xfId="0" applyNumberFormat="1" applyBorder="1"/>
    <xf numFmtId="2" fontId="0" fillId="0" borderId="0" xfId="0" applyNumberFormat="1"/>
    <xf numFmtId="165" fontId="0" fillId="0" borderId="0" xfId="0" applyNumberFormat="1"/>
    <xf numFmtId="0" fontId="4" fillId="0" borderId="46" xfId="0" applyFont="1" applyBorder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164" fontId="0" fillId="0" borderId="16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42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0" fontId="0" fillId="0" borderId="40" xfId="0" applyBorder="1" applyAlignment="1">
      <alignment horizontal="center"/>
    </xf>
    <xf numFmtId="164" fontId="0" fillId="0" borderId="25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48" xfId="0" applyNumberFormat="1" applyBorder="1" applyAlignment="1">
      <alignment horizontal="center"/>
    </xf>
    <xf numFmtId="164" fontId="0" fillId="0" borderId="41" xfId="0" applyNumberFormat="1" applyBorder="1" applyAlignment="1">
      <alignment horizontal="center"/>
    </xf>
    <xf numFmtId="2" fontId="0" fillId="0" borderId="47" xfId="0" applyNumberFormat="1" applyBorder="1" applyAlignment="1">
      <alignment horizontal="center"/>
    </xf>
    <xf numFmtId="2" fontId="0" fillId="0" borderId="45" xfId="0" applyNumberFormat="1" applyBorder="1" applyAlignment="1">
      <alignment horizontal="center"/>
    </xf>
    <xf numFmtId="2" fontId="0" fillId="0" borderId="54" xfId="0" applyNumberFormat="1" applyBorder="1" applyAlignment="1">
      <alignment horizontal="center"/>
    </xf>
    <xf numFmtId="2" fontId="0" fillId="0" borderId="35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/>
    </xf>
    <xf numFmtId="2" fontId="0" fillId="0" borderId="46" xfId="0" applyNumberFormat="1" applyBorder="1" applyAlignment="1">
      <alignment horizontal="center"/>
    </xf>
    <xf numFmtId="2" fontId="0" fillId="0" borderId="51" xfId="0" applyNumberFormat="1" applyBorder="1" applyAlignment="1">
      <alignment horizontal="center"/>
    </xf>
    <xf numFmtId="0" fontId="0" fillId="5" borderId="41" xfId="0" applyFill="1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14" xfId="0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2" fontId="0" fillId="0" borderId="31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59" xfId="0" applyBorder="1"/>
    <xf numFmtId="0" fontId="0" fillId="0" borderId="60" xfId="0" applyBorder="1"/>
    <xf numFmtId="0" fontId="0" fillId="0" borderId="61" xfId="0" applyBorder="1"/>
    <xf numFmtId="2" fontId="0" fillId="0" borderId="56" xfId="0" applyNumberFormat="1" applyBorder="1"/>
    <xf numFmtId="2" fontId="0" fillId="0" borderId="44" xfId="0" applyNumberFormat="1" applyBorder="1"/>
    <xf numFmtId="2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_rels/chart56.xml.rels><?xml version="1.0" encoding="UTF-8" standalone="yes"?>
<Relationships xmlns="http://schemas.openxmlformats.org/package/2006/relationships"><Relationship Id="rId2" Type="http://schemas.microsoft.com/office/2011/relationships/chartColorStyle" Target="colors56.xml"/><Relationship Id="rId1" Type="http://schemas.microsoft.com/office/2011/relationships/chartStyle" Target="style5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 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TiO2_1!$B$6:$B$13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TiO2_1!$H$6:$H$13</c:f>
              <c:numCache>
                <c:formatCode>0.00</c:formatCode>
                <c:ptCount val="8"/>
                <c:pt idx="0">
                  <c:v>86.899999999999977</c:v>
                </c:pt>
                <c:pt idx="2">
                  <c:v>88.900000000002422</c:v>
                </c:pt>
                <c:pt idx="4">
                  <c:v>91.999999999998749</c:v>
                </c:pt>
                <c:pt idx="6">
                  <c:v>93.199999999995953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C1-4D84-AD4F-592066A8B077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TiO2_1!$B$6:$B$13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TiO2_1!$I$6:$I$13</c:f>
              <c:numCache>
                <c:formatCode>0.00</c:formatCode>
                <c:ptCount val="8"/>
                <c:pt idx="0">
                  <c:v>9.5000000000027285</c:v>
                </c:pt>
                <c:pt idx="2">
                  <c:v>5.8999999999969077</c:v>
                </c:pt>
                <c:pt idx="4">
                  <c:v>2.4999999999977263</c:v>
                </c:pt>
                <c:pt idx="6">
                  <c:v>1.1000000000080945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C1-4D84-AD4F-592066A8B077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TiO2_1!$B$6:$B$13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TiO2_1!$J$6:$J$13</c:f>
              <c:numCache>
                <c:formatCode>0.00</c:formatCode>
                <c:ptCount val="8"/>
                <c:pt idx="0">
                  <c:v>3.5999999999972996</c:v>
                </c:pt>
                <c:pt idx="2">
                  <c:v>5.2000000000006761</c:v>
                </c:pt>
                <c:pt idx="4">
                  <c:v>5.5000000000035296</c:v>
                </c:pt>
                <c:pt idx="6">
                  <c:v>5.6999999999959581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C1-4D84-AD4F-592066A8B07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703227247"/>
        <c:axId val="1703237647"/>
      </c:barChart>
      <c:catAx>
        <c:axId val="170322724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dispersant</a:t>
                </a:r>
                <a:r>
                  <a:rPr lang="en-GB" baseline="0"/>
                  <a:t> concentration (g/l)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3237647"/>
        <c:crosses val="autoZero"/>
        <c:auto val="1"/>
        <c:lblAlgn val="ctr"/>
        <c:lblOffset val="100"/>
        <c:noMultiLvlLbl val="0"/>
      </c:catAx>
      <c:valAx>
        <c:axId val="170323764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32272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</a:t>
            </a:r>
            <a:r>
              <a:rPr lang="en-GB" baseline="0"/>
              <a:t> 20_1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TiO2_1!$B$14:$B$21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TiO2_1!$H$14:$H$21</c:f>
              <c:numCache>
                <c:formatCode>0.00</c:formatCode>
                <c:ptCount val="8"/>
                <c:pt idx="0">
                  <c:v>0.29999999999574811</c:v>
                </c:pt>
                <c:pt idx="2">
                  <c:v>6.5000000000026148</c:v>
                </c:pt>
                <c:pt idx="4">
                  <c:v>50.699999999991974</c:v>
                </c:pt>
                <c:pt idx="6">
                  <c:v>54.400000000001114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D6-4114-8C4F-14AC5FF20951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TiO2_1!$B$14:$B$21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TiO2_1!$I$14:$I$21</c:f>
              <c:numCache>
                <c:formatCode>0.00</c:formatCode>
                <c:ptCount val="8"/>
                <c:pt idx="0">
                  <c:v>93.899999999990769</c:v>
                </c:pt>
                <c:pt idx="2">
                  <c:v>85.900000000002308</c:v>
                </c:pt>
                <c:pt idx="4">
                  <c:v>44.400000000010209</c:v>
                </c:pt>
                <c:pt idx="6">
                  <c:v>41.499999999999204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D6-4114-8C4F-14AC5FF20951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TiO2_1!$B$14:$B$21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TiO2_1!$J$14:$J$21</c:f>
              <c:numCache>
                <c:formatCode>0.00</c:formatCode>
                <c:ptCount val="8"/>
                <c:pt idx="0">
                  <c:v>5.8000000000134886</c:v>
                </c:pt>
                <c:pt idx="2">
                  <c:v>7.5999999999950827</c:v>
                </c:pt>
                <c:pt idx="4">
                  <c:v>4.8999999999978225</c:v>
                </c:pt>
                <c:pt idx="6">
                  <c:v>4.099999999999687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D6-4114-8C4F-14AC5FF2095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65152880"/>
        <c:axId val="565154544"/>
      </c:barChart>
      <c:catAx>
        <c:axId val="56515288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154544"/>
        <c:crosses val="autoZero"/>
        <c:auto val="1"/>
        <c:lblAlgn val="ctr"/>
        <c:lblOffset val="100"/>
        <c:noMultiLvlLbl val="0"/>
      </c:catAx>
      <c:valAx>
        <c:axId val="56515454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152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TiO2 40_1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TiO2_1!$B$22:$B$29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TiO2_1!$H$22:$H$29</c:f>
              <c:numCache>
                <c:formatCode>0.00</c:formatCode>
                <c:ptCount val="8"/>
                <c:pt idx="0">
                  <c:v>4.7999999999994714</c:v>
                </c:pt>
                <c:pt idx="2">
                  <c:v>10.400000000000631</c:v>
                </c:pt>
                <c:pt idx="4">
                  <c:v>65.899999999999181</c:v>
                </c:pt>
                <c:pt idx="6">
                  <c:v>66.70000000000087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9D-4ECB-8A4A-810956DA555F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TiO2_1!$B$22:$B$29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TiO2_1!$I$22:$I$29</c:f>
              <c:numCache>
                <c:formatCode>0.00</c:formatCode>
                <c:ptCount val="8"/>
                <c:pt idx="0">
                  <c:v>90.400000000002478</c:v>
                </c:pt>
                <c:pt idx="2">
                  <c:v>82.200000000000273</c:v>
                </c:pt>
                <c:pt idx="4">
                  <c:v>26.199999999995782</c:v>
                </c:pt>
                <c:pt idx="6">
                  <c:v>26.600000000001955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9D-4ECB-8A4A-810956DA555F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TiO2_1!$B$22:$B$29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TiO2_1!$J$22:$J$29</c:f>
              <c:numCache>
                <c:formatCode>0.00</c:formatCode>
                <c:ptCount val="8"/>
                <c:pt idx="0">
                  <c:v>4.7999999999980556</c:v>
                </c:pt>
                <c:pt idx="2">
                  <c:v>7.3999999999991015</c:v>
                </c:pt>
                <c:pt idx="4">
                  <c:v>7.9000000000050417</c:v>
                </c:pt>
                <c:pt idx="6">
                  <c:v>6.6999999999971802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9D-4ECB-8A4A-810956DA555F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408065264"/>
        <c:axId val="408064432"/>
      </c:barChart>
      <c:catAx>
        <c:axId val="40806526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dispersant concentration(g/l)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8064432"/>
        <c:crosses val="autoZero"/>
        <c:auto val="1"/>
        <c:lblAlgn val="ctr"/>
        <c:lblOffset val="100"/>
        <c:noMultiLvlLbl val="0"/>
      </c:catAx>
      <c:valAx>
        <c:axId val="4080644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8065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CB 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CB_1!$B$5:$B$12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CB_1!$H$5:$H$12</c:f>
              <c:numCache>
                <c:formatCode>0.00</c:formatCode>
                <c:ptCount val="8"/>
                <c:pt idx="0">
                  <c:v>1.1000000000009891</c:v>
                </c:pt>
                <c:pt idx="2">
                  <c:v>2.2999999999981924</c:v>
                </c:pt>
                <c:pt idx="4">
                  <c:v>2.6000000000010459</c:v>
                </c:pt>
                <c:pt idx="6">
                  <c:v>1.5000000000000568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40-4E68-BB89-B97E2DEAA196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CB_1!$B$5:$B$12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CB_1!$I$5:$I$12</c:f>
              <c:numCache>
                <c:formatCode>0.00</c:formatCode>
                <c:ptCount val="8"/>
                <c:pt idx="0">
                  <c:v>97.200000000000841</c:v>
                </c:pt>
                <c:pt idx="2">
                  <c:v>96.3999999999956</c:v>
                </c:pt>
                <c:pt idx="4">
                  <c:v>94.499999999996476</c:v>
                </c:pt>
                <c:pt idx="6">
                  <c:v>96.000000000003638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40-4E68-BB89-B97E2DEAA196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CB_1!$B$5:$B$12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CB_1!$J$5:$J$12</c:f>
              <c:numCache>
                <c:formatCode>0.00</c:formatCode>
                <c:ptCount val="8"/>
                <c:pt idx="0">
                  <c:v>1.6999999999981752</c:v>
                </c:pt>
                <c:pt idx="2">
                  <c:v>1.3000000000062129</c:v>
                </c:pt>
                <c:pt idx="4">
                  <c:v>2.9000000000024837</c:v>
                </c:pt>
                <c:pt idx="6">
                  <c:v>2.4999999999963105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D40-4E68-BB89-B97E2DEAA19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311718144"/>
        <c:axId val="311718560"/>
      </c:barChart>
      <c:catAx>
        <c:axId val="3117181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1718560"/>
        <c:crosses val="autoZero"/>
        <c:auto val="1"/>
        <c:lblAlgn val="ctr"/>
        <c:lblOffset val="100"/>
        <c:noMultiLvlLbl val="0"/>
      </c:catAx>
      <c:valAx>
        <c:axId val="31171856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particle</a:t>
                </a:r>
                <a:r>
                  <a:rPr lang="en-GB" baseline="0"/>
                  <a:t> weight (%)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1718144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CB 20_1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CB_1!$B$13:$B$20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CB_1!$H$13:$H$20</c:f>
              <c:numCache>
                <c:formatCode>0.00</c:formatCode>
                <c:ptCount val="8"/>
                <c:pt idx="0">
                  <c:v>1.5000000000000568</c:v>
                </c:pt>
                <c:pt idx="2">
                  <c:v>3.5999999999987153</c:v>
                </c:pt>
                <c:pt idx="4">
                  <c:v>3.7999999999982492</c:v>
                </c:pt>
                <c:pt idx="6">
                  <c:v>3.9000000000015689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91-476D-81C5-B1C40854849F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CB_1!$B$13:$B$20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CB_1!$I$13:$I$20</c:f>
              <c:numCache>
                <c:formatCode>0.00</c:formatCode>
                <c:ptCount val="8"/>
                <c:pt idx="0">
                  <c:v>94.299999999996942</c:v>
                </c:pt>
                <c:pt idx="2">
                  <c:v>93.900000000004979</c:v>
                </c:pt>
                <c:pt idx="4">
                  <c:v>92.80000000000399</c:v>
                </c:pt>
                <c:pt idx="6">
                  <c:v>92.200000000005389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91-476D-81C5-B1C40854849F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CB_1!$B$13:$B$20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CB_1!$J$13:$J$20</c:f>
              <c:numCache>
                <c:formatCode>0.00</c:formatCode>
                <c:ptCount val="8"/>
                <c:pt idx="0">
                  <c:v>4.2000000000030067</c:v>
                </c:pt>
                <c:pt idx="2">
                  <c:v>2.4999999999963105</c:v>
                </c:pt>
                <c:pt idx="4">
                  <c:v>3.3999999999977657</c:v>
                </c:pt>
                <c:pt idx="6">
                  <c:v>3.8999999999930477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91-476D-81C5-B1C40854849F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475424720"/>
        <c:axId val="475421808"/>
      </c:barChart>
      <c:catAx>
        <c:axId val="4754247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5421808"/>
        <c:crosses val="autoZero"/>
        <c:auto val="1"/>
        <c:lblAlgn val="ctr"/>
        <c:lblOffset val="100"/>
        <c:noMultiLvlLbl val="0"/>
      </c:catAx>
      <c:valAx>
        <c:axId val="47542180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5424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CB 40_1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CB_1!$B$21:$B$28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CB_1!$H$21:$H$28</c:f>
              <c:numCache>
                <c:formatCode>0.00</c:formatCode>
                <c:ptCount val="8"/>
                <c:pt idx="0">
                  <c:v>2.3000000000052978</c:v>
                </c:pt>
                <c:pt idx="2">
                  <c:v>3.9000000000015689</c:v>
                </c:pt>
                <c:pt idx="4">
                  <c:v>3.7999999999982492</c:v>
                </c:pt>
                <c:pt idx="6">
                  <c:v>4.9000000000063437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B1-4136-9A24-D2174C2F5507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CB_1!$B$21:$B$28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CB_1!$I$21:$I$28</c:f>
              <c:numCache>
                <c:formatCode>0.00</c:formatCode>
                <c:ptCount val="8"/>
                <c:pt idx="0">
                  <c:v>94.100000000000961</c:v>
                </c:pt>
                <c:pt idx="2">
                  <c:v>93.799999999987449</c:v>
                </c:pt>
                <c:pt idx="4">
                  <c:v>93.399999999988381</c:v>
                </c:pt>
                <c:pt idx="6">
                  <c:v>92.399999999997817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6B1-4136-9A24-D2174C2F5507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CB_1!$B$21:$B$28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CB_1!$J$21:$J$28</c:f>
              <c:numCache>
                <c:formatCode>0.00</c:formatCode>
                <c:ptCount val="8"/>
                <c:pt idx="0">
                  <c:v>3.5999999999937469</c:v>
                </c:pt>
                <c:pt idx="2">
                  <c:v>2.3000000000109875</c:v>
                </c:pt>
                <c:pt idx="4">
                  <c:v>2.8000000000133749</c:v>
                </c:pt>
                <c:pt idx="6">
                  <c:v>2.6999999999958444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6B1-4136-9A24-D2174C2F550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285007823"/>
        <c:axId val="1285014543"/>
      </c:barChart>
      <c:catAx>
        <c:axId val="12850078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5014543"/>
        <c:crosses val="autoZero"/>
        <c:auto val="1"/>
        <c:lblAlgn val="ctr"/>
        <c:lblOffset val="100"/>
        <c:noMultiLvlLbl val="0"/>
      </c:catAx>
      <c:valAx>
        <c:axId val="128501454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50078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TiO2_2!$B$5:$B$12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TiO2_2!$H$5:$H$12</c:f>
              <c:numCache>
                <c:formatCode>0.00</c:formatCode>
                <c:ptCount val="8"/>
                <c:pt idx="0">
                  <c:v>91.200000000000614</c:v>
                </c:pt>
                <c:pt idx="2">
                  <c:v>91.00000000000108</c:v>
                </c:pt>
                <c:pt idx="4">
                  <c:v>92.799999999996885</c:v>
                </c:pt>
                <c:pt idx="6">
                  <c:v>95.999999999989427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CE-419C-8105-5BB3D7970A46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TiO2_2!$B$5:$B$12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TiO2_2!$I$5:$I$12</c:f>
              <c:numCache>
                <c:formatCode>0.00</c:formatCode>
                <c:ptCount val="8"/>
                <c:pt idx="0">
                  <c:v>4.500000000007276</c:v>
                </c:pt>
                <c:pt idx="2">
                  <c:v>4.2000000000044224</c:v>
                </c:pt>
                <c:pt idx="4">
                  <c:v>3.7999999999982492</c:v>
                </c:pt>
                <c:pt idx="6">
                  <c:v>3.5000000000025011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ACE-419C-8105-5BB3D7970A46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TiO2_2!$B$5:$B$12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TiO2_2!$J$5:$J$12</c:f>
              <c:numCache>
                <c:formatCode>0.00</c:formatCode>
                <c:ptCount val="8"/>
                <c:pt idx="0">
                  <c:v>4.2999999999921155</c:v>
                </c:pt>
                <c:pt idx="2">
                  <c:v>4.7999999999945029</c:v>
                </c:pt>
                <c:pt idx="4">
                  <c:v>3.4000000000048711</c:v>
                </c:pt>
                <c:pt idx="6">
                  <c:v>0.50000000000807732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ACE-419C-8105-5BB3D7970A4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40159872"/>
        <c:axId val="640153632"/>
      </c:barChart>
      <c:catAx>
        <c:axId val="6401598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0153632"/>
        <c:crosses val="autoZero"/>
        <c:auto val="1"/>
        <c:lblAlgn val="ctr"/>
        <c:lblOffset val="100"/>
        <c:noMultiLvlLbl val="0"/>
      </c:catAx>
      <c:valAx>
        <c:axId val="640153632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</a:t>
                </a:r>
                <a:r>
                  <a:rPr lang="en-IN" baseline="0"/>
                  <a:t> weight (%)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0159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20_2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TiO2_2!$B$13:$B$20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TiO2_2!$H$13:$H$20</c:f>
              <c:numCache>
                <c:formatCode>0.00</c:formatCode>
                <c:ptCount val="8"/>
                <c:pt idx="0">
                  <c:v>4.6999999999997044</c:v>
                </c:pt>
                <c:pt idx="2">
                  <c:v>15.49999999999585</c:v>
                </c:pt>
                <c:pt idx="4">
                  <c:v>65.600000000003433</c:v>
                </c:pt>
                <c:pt idx="6">
                  <c:v>67.199999999999704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5A-44F5-90F9-09100D9B056D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TiO2_2!$B$13:$B$20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TiO2_2!$I$13:$I$20</c:f>
              <c:numCache>
                <c:formatCode>0.00</c:formatCode>
                <c:ptCount val="8"/>
                <c:pt idx="0">
                  <c:v>90.299999999999159</c:v>
                </c:pt>
                <c:pt idx="2">
                  <c:v>80.099999999994509</c:v>
                </c:pt>
                <c:pt idx="4">
                  <c:v>31.799999999989836</c:v>
                </c:pt>
                <c:pt idx="6">
                  <c:v>30.499999999996419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5A-44F5-90F9-09100D9B056D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TiO2_2!$B$13:$B$20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TiO2_2!$J$13:$J$20</c:f>
              <c:numCache>
                <c:formatCode>0.00</c:formatCode>
                <c:ptCount val="8"/>
                <c:pt idx="0">
                  <c:v>5.0000000000011422</c:v>
                </c:pt>
                <c:pt idx="2">
                  <c:v>4.400000000009646</c:v>
                </c:pt>
                <c:pt idx="4">
                  <c:v>2.6000000000067356</c:v>
                </c:pt>
                <c:pt idx="6">
                  <c:v>2.3000000000038821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5A-44F5-90F9-09100D9B056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24861583"/>
        <c:axId val="624858223"/>
      </c:barChart>
      <c:catAx>
        <c:axId val="62486158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4858223"/>
        <c:crosses val="autoZero"/>
        <c:auto val="1"/>
        <c:lblAlgn val="ctr"/>
        <c:lblOffset val="100"/>
        <c:noMultiLvlLbl val="0"/>
      </c:catAx>
      <c:valAx>
        <c:axId val="62485822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</a:t>
                </a:r>
                <a:r>
                  <a:rPr lang="en-IN" baseline="0"/>
                  <a:t> weight (%)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48615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40_2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TiO2_2!$B$21:$B$28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TiO2_2!$H$21:$H$28</c:f>
              <c:numCache>
                <c:formatCode>0.00</c:formatCode>
                <c:ptCount val="8"/>
                <c:pt idx="0">
                  <c:v>2.899999999996794</c:v>
                </c:pt>
                <c:pt idx="2">
                  <c:v>18.000000000000682</c:v>
                </c:pt>
                <c:pt idx="4">
                  <c:v>70.399999999999352</c:v>
                </c:pt>
                <c:pt idx="6">
                  <c:v>72.100000000006048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5D-432C-AD8D-D057FC4E3C5B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TiO2_2!$B$21:$B$28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TiO2_2!$I$21:$I$28</c:f>
              <c:numCache>
                <c:formatCode>0.00</c:formatCode>
                <c:ptCount val="8"/>
                <c:pt idx="0">
                  <c:v>92.599999999997351</c:v>
                </c:pt>
                <c:pt idx="2">
                  <c:v>78.800000000001091</c:v>
                </c:pt>
                <c:pt idx="4">
                  <c:v>24.200000000000443</c:v>
                </c:pt>
                <c:pt idx="6">
                  <c:v>23.200000000002774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5D-432C-AD8D-D057FC4E3C5B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TiO2_2!$B$21:$B$28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TiO2_2!$J$21:$J$28</c:f>
              <c:numCache>
                <c:formatCode>0.00</c:formatCode>
                <c:ptCount val="8"/>
                <c:pt idx="0">
                  <c:v>4.5000000000058602</c:v>
                </c:pt>
                <c:pt idx="2">
                  <c:v>3.1999999999982318</c:v>
                </c:pt>
                <c:pt idx="4">
                  <c:v>5.40000000000021</c:v>
                </c:pt>
                <c:pt idx="6">
                  <c:v>4.6999999999911832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95D-432C-AD8D-D057FC4E3C5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27422032"/>
        <c:axId val="527423952"/>
      </c:barChart>
      <c:catAx>
        <c:axId val="5274220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7423952"/>
        <c:crosses val="autoZero"/>
        <c:auto val="1"/>
        <c:lblAlgn val="ctr"/>
        <c:lblOffset val="100"/>
        <c:noMultiLvlLbl val="0"/>
      </c:catAx>
      <c:valAx>
        <c:axId val="5274239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</a:t>
                </a:r>
                <a:r>
                  <a:rPr lang="en-IN" baseline="0"/>
                  <a:t> weight (%)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7422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CB 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CB_2!$B$5:$B$12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CB_2!$H$5:$H$12</c:f>
              <c:numCache>
                <c:formatCode>0.00</c:formatCode>
                <c:ptCount val="8"/>
                <c:pt idx="0">
                  <c:v>2.0000000000024443</c:v>
                </c:pt>
                <c:pt idx="2">
                  <c:v>4.1000000000011028</c:v>
                </c:pt>
                <c:pt idx="4">
                  <c:v>6.7000000000021487</c:v>
                </c:pt>
                <c:pt idx="6">
                  <c:v>7.5000000000002842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24-4F2E-BA09-43EFAC793960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CB_2!$B$5:$B$12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CB_2!$I$5:$I$12</c:f>
              <c:numCache>
                <c:formatCode>0.00</c:formatCode>
                <c:ptCount val="8"/>
                <c:pt idx="0">
                  <c:v>91.999999999998749</c:v>
                </c:pt>
                <c:pt idx="2">
                  <c:v>90.89999999999776</c:v>
                </c:pt>
                <c:pt idx="4">
                  <c:v>88.30000000000382</c:v>
                </c:pt>
                <c:pt idx="6">
                  <c:v>87.600000000001899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524-4F2E-BA09-43EFAC793960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CB_2!$B$5:$B$12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CB_2!$J$5:$J$12</c:f>
              <c:numCache>
                <c:formatCode>0.00</c:formatCode>
                <c:ptCount val="8"/>
                <c:pt idx="0">
                  <c:v>5.9999999999988116</c:v>
                </c:pt>
                <c:pt idx="2">
                  <c:v>5.0000000000011422</c:v>
                </c:pt>
                <c:pt idx="4">
                  <c:v>4.9999999999940368</c:v>
                </c:pt>
                <c:pt idx="6">
                  <c:v>4.8999999999978225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524-4F2E-BA09-43EFAC79396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12715072"/>
        <c:axId val="612708832"/>
      </c:barChart>
      <c:catAx>
        <c:axId val="612715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</a:t>
                </a:r>
                <a:r>
                  <a:rPr lang="en-IN" baseline="0"/>
                  <a:t> (g/l)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08832"/>
        <c:crosses val="autoZero"/>
        <c:auto val="1"/>
        <c:lblAlgn val="ctr"/>
        <c:lblOffset val="100"/>
        <c:noMultiLvlLbl val="0"/>
      </c:catAx>
      <c:valAx>
        <c:axId val="61270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1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CB 20_2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CB_2!$B$13:$B$20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CB_2!$H$13:$H$20</c:f>
              <c:numCache>
                <c:formatCode>0.00</c:formatCode>
                <c:ptCount val="8"/>
                <c:pt idx="0">
                  <c:v>3.5000000000025011</c:v>
                </c:pt>
                <c:pt idx="2">
                  <c:v>4.1000000000011028</c:v>
                </c:pt>
                <c:pt idx="4">
                  <c:v>6.0000000000002274</c:v>
                </c:pt>
                <c:pt idx="6">
                  <c:v>6.100000000003547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85-4E59-9C94-EC127D31F3BC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CB_2!$B$13:$B$20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CB_2!$I$13:$I$20</c:f>
              <c:numCache>
                <c:formatCode>0.00</c:formatCode>
                <c:ptCount val="8"/>
                <c:pt idx="0">
                  <c:v>91.500000000003467</c:v>
                </c:pt>
                <c:pt idx="2">
                  <c:v>90.600000000002012</c:v>
                </c:pt>
                <c:pt idx="4">
                  <c:v>88.900000000002422</c:v>
                </c:pt>
                <c:pt idx="6">
                  <c:v>88.599999999999568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85-4E59-9C94-EC127D31F3BC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CB_2!$B$13:$B$20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CB_2!$J$13:$J$20</c:f>
              <c:numCache>
                <c:formatCode>0.00</c:formatCode>
                <c:ptCount val="8"/>
                <c:pt idx="0">
                  <c:v>4.9999999999940368</c:v>
                </c:pt>
                <c:pt idx="2">
                  <c:v>5.2999999999968903</c:v>
                </c:pt>
                <c:pt idx="4">
                  <c:v>5.0999999999973564</c:v>
                </c:pt>
                <c:pt idx="6">
                  <c:v>5.2999999999968903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B85-4E59-9C94-EC127D31F3B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12715072"/>
        <c:axId val="612708832"/>
      </c:barChart>
      <c:catAx>
        <c:axId val="612715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</a:t>
                </a:r>
                <a:r>
                  <a:rPr lang="en-IN" baseline="0"/>
                  <a:t> (g/l)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08832"/>
        <c:crosses val="autoZero"/>
        <c:auto val="1"/>
        <c:lblAlgn val="ctr"/>
        <c:lblOffset val="100"/>
        <c:noMultiLvlLbl val="0"/>
      </c:catAx>
      <c:valAx>
        <c:axId val="61270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1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CB 40_2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CB_2!$B$21:$B$28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CB_2!$H$21:$H$28</c:f>
              <c:numCache>
                <c:formatCode>0.00</c:formatCode>
                <c:ptCount val="8"/>
                <c:pt idx="0">
                  <c:v>3.700000000002035</c:v>
                </c:pt>
                <c:pt idx="2">
                  <c:v>5.1000000000058776</c:v>
                </c:pt>
                <c:pt idx="4">
                  <c:v>5.8000000000006935</c:v>
                </c:pt>
                <c:pt idx="6">
                  <c:v>6.0000000000002274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BE-4174-880F-66B1B16B2CA2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CB_2!$B$21:$B$28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CB_2!$I$21:$I$28</c:f>
              <c:numCache>
                <c:formatCode>0.00</c:formatCode>
                <c:ptCount val="8"/>
                <c:pt idx="0">
                  <c:v>91.599999999999682</c:v>
                </c:pt>
                <c:pt idx="2">
                  <c:v>90.199999999995839</c:v>
                </c:pt>
                <c:pt idx="4">
                  <c:v>89.399999999997704</c:v>
                </c:pt>
                <c:pt idx="6">
                  <c:v>89.300000000001489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7BE-4174-880F-66B1B16B2CA2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CB_2!$B$21:$B$28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CB_2!$J$21:$J$28</c:f>
              <c:numCache>
                <c:formatCode>0.00</c:formatCode>
                <c:ptCount val="8"/>
                <c:pt idx="0">
                  <c:v>4.6999999999982887</c:v>
                </c:pt>
                <c:pt idx="2">
                  <c:v>4.6999999999982887</c:v>
                </c:pt>
                <c:pt idx="4">
                  <c:v>4.8000000000016083</c:v>
                </c:pt>
                <c:pt idx="6">
                  <c:v>4.6999999999982887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7BE-4174-880F-66B1B16B2CA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12715072"/>
        <c:axId val="612708832"/>
      </c:barChart>
      <c:catAx>
        <c:axId val="612715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</a:t>
                </a:r>
                <a:r>
                  <a:rPr lang="en-IN" baseline="0"/>
                  <a:t> (g/l)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08832"/>
        <c:crosses val="autoZero"/>
        <c:auto val="1"/>
        <c:lblAlgn val="ctr"/>
        <c:lblOffset val="100"/>
        <c:noMultiLvlLbl val="0"/>
      </c:catAx>
      <c:valAx>
        <c:axId val="61270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1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0_3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TiO2_3!$B$5:$B$12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TiO2_3!$H$5:$H$12</c:f>
              <c:numCache>
                <c:formatCode>0.00</c:formatCode>
                <c:ptCount val="8"/>
                <c:pt idx="0">
                  <c:v>93.000000000003524</c:v>
                </c:pt>
                <c:pt idx="2">
                  <c:v>93.69999999999834</c:v>
                </c:pt>
                <c:pt idx="4">
                  <c:v>95.700000000000784</c:v>
                </c:pt>
                <c:pt idx="6">
                  <c:v>95.100000000002183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F5-4379-97E2-A34AFDB70554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TiO2_3!$B$5:$B$12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TiO2_3!$I$5:$I$12</c:f>
              <c:numCache>
                <c:formatCode>0.00</c:formatCode>
                <c:ptCount val="8"/>
                <c:pt idx="0">
                  <c:v>2.6000000000010459</c:v>
                </c:pt>
                <c:pt idx="2">
                  <c:v>2.2999999999981924</c:v>
                </c:pt>
                <c:pt idx="4">
                  <c:v>2.6000000000010459</c:v>
                </c:pt>
                <c:pt idx="6">
                  <c:v>1.2000000000043087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FF5-4379-97E2-A34AFDB70554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TiO2_3!$B$5:$B$12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TiO2_3!$J$5:$J$12</c:f>
              <c:numCache>
                <c:formatCode>0.00</c:formatCode>
                <c:ptCount val="8"/>
                <c:pt idx="0">
                  <c:v>4.3999999999954351</c:v>
                </c:pt>
                <c:pt idx="2">
                  <c:v>4.0000000000034728</c:v>
                </c:pt>
                <c:pt idx="4">
                  <c:v>1.6999999999981752</c:v>
                </c:pt>
                <c:pt idx="6">
                  <c:v>3.6999999999935138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FF5-4379-97E2-A34AFDB7055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20_3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TiO2_3!$B$13:$B$20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TiO2_3!$H$13:$H$20</c:f>
              <c:numCache>
                <c:formatCode>0.00</c:formatCode>
                <c:ptCount val="8"/>
                <c:pt idx="0">
                  <c:v>2.4999999999977263</c:v>
                </c:pt>
                <c:pt idx="2">
                  <c:v>9.800000000005582</c:v>
                </c:pt>
                <c:pt idx="4">
                  <c:v>60.700000000004195</c:v>
                </c:pt>
                <c:pt idx="6">
                  <c:v>67.299999999995919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E6-4438-BF12-C1B0901906DC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TiO2_3!$B$13:$B$20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TiO2_3!$I$13:$I$20</c:f>
              <c:numCache>
                <c:formatCode>0.00</c:formatCode>
                <c:ptCount val="8"/>
                <c:pt idx="0">
                  <c:v>95.299999999994611</c:v>
                </c:pt>
                <c:pt idx="2">
                  <c:v>86.799999999996658</c:v>
                </c:pt>
                <c:pt idx="4">
                  <c:v>35.499999999998977</c:v>
                </c:pt>
                <c:pt idx="6">
                  <c:v>30.299999999996885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5E6-4438-BF12-C1B0901906DC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TiO2_3!$B$13:$B$20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TiO2_3!$J$13:$J$20</c:f>
              <c:numCache>
                <c:formatCode>0.00</c:formatCode>
                <c:ptCount val="8"/>
                <c:pt idx="0">
                  <c:v>2.2000000000076678</c:v>
                </c:pt>
                <c:pt idx="2">
                  <c:v>3.3999999999977657</c:v>
                </c:pt>
                <c:pt idx="4">
                  <c:v>3.7999999999968335</c:v>
                </c:pt>
                <c:pt idx="6">
                  <c:v>2.4000000000072017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5E6-4438-BF12-C1B0901906D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40_3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TiO2_3!$B$21:$B$28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TiO2_3!$H$21:$H$28</c:f>
              <c:numCache>
                <c:formatCode>0.00</c:formatCode>
                <c:ptCount val="8"/>
                <c:pt idx="0">
                  <c:v>2.5000000000048317</c:v>
                </c:pt>
                <c:pt idx="2">
                  <c:v>13.79999999999626</c:v>
                </c:pt>
                <c:pt idx="4">
                  <c:v>71.200000000004593</c:v>
                </c:pt>
                <c:pt idx="6">
                  <c:v>72.60000000000133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7B-4270-B961-2EA02F353C51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TiO2_3!$B$21:$B$28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TiO2_3!$I$21:$I$28</c:f>
              <c:numCache>
                <c:formatCode>0.00</c:formatCode>
                <c:ptCount val="8"/>
                <c:pt idx="0">
                  <c:v>96.099999999999852</c:v>
                </c:pt>
                <c:pt idx="2">
                  <c:v>82.000000000000739</c:v>
                </c:pt>
                <c:pt idx="4">
                  <c:v>25.399999999997647</c:v>
                </c:pt>
                <c:pt idx="6">
                  <c:v>24.399999999999977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97B-4270-B961-2EA02F353C51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TiO2_3!$B$21:$B$28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TiO2_3!$J$21:$J$28</c:f>
              <c:numCache>
                <c:formatCode>0.00</c:formatCode>
                <c:ptCount val="8"/>
                <c:pt idx="0">
                  <c:v>1.3999999999953217</c:v>
                </c:pt>
                <c:pt idx="2">
                  <c:v>4.2000000000030067</c:v>
                </c:pt>
                <c:pt idx="4">
                  <c:v>3.3999999999977657</c:v>
                </c:pt>
                <c:pt idx="6">
                  <c:v>2.9999999999986979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7B-4270-B961-2EA02F353C5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CB 0_3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CB_3!$B$5:$B$12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CB_3!$H$5:$H$12</c:f>
              <c:numCache>
                <c:formatCode>0.00</c:formatCode>
                <c:ptCount val="8"/>
                <c:pt idx="0">
                  <c:v>3.5000000000025011</c:v>
                </c:pt>
                <c:pt idx="2">
                  <c:v>5.7000000000044793</c:v>
                </c:pt>
                <c:pt idx="4">
                  <c:v>6.5000000000026148</c:v>
                </c:pt>
                <c:pt idx="6">
                  <c:v>5.0999999999987722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5D-4F09-BC09-BE30C6AC3DE3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CB_3!$B$5:$B$12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CB_3!$I$5:$I$12</c:f>
              <c:numCache>
                <c:formatCode>0.00</c:formatCode>
                <c:ptCount val="8"/>
                <c:pt idx="0">
                  <c:v>93.199999999995953</c:v>
                </c:pt>
                <c:pt idx="2">
                  <c:v>90.89999999999776</c:v>
                </c:pt>
                <c:pt idx="4">
                  <c:v>89.700000000000557</c:v>
                </c:pt>
                <c:pt idx="6">
                  <c:v>89.500000000001023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75D-4F09-BC09-BE30C6AC3DE3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CB_3!$B$5:$B$12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CB_3!$J$5:$J$12</c:f>
              <c:numCache>
                <c:formatCode>0.00</c:formatCode>
                <c:ptCount val="8"/>
                <c:pt idx="0">
                  <c:v>3.3000000000015515</c:v>
                </c:pt>
                <c:pt idx="2">
                  <c:v>3.3999999999977657</c:v>
                </c:pt>
                <c:pt idx="4">
                  <c:v>3.7999999999968335</c:v>
                </c:pt>
                <c:pt idx="6">
                  <c:v>5.40000000000021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75D-4F09-BC09-BE30C6AC3DE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12715072"/>
        <c:axId val="612708832"/>
      </c:barChart>
      <c:catAx>
        <c:axId val="612715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</a:t>
                </a:r>
                <a:r>
                  <a:rPr lang="en-IN" baseline="0"/>
                  <a:t> (g/l)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08832"/>
        <c:crosses val="autoZero"/>
        <c:auto val="1"/>
        <c:lblAlgn val="ctr"/>
        <c:lblOffset val="100"/>
        <c:noMultiLvlLbl val="0"/>
      </c:catAx>
      <c:valAx>
        <c:axId val="61270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1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CB 20_3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CB_3!$B$13:$B$20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CB_3!$H$13:$H$20</c:f>
              <c:numCache>
                <c:formatCode>0.00</c:formatCode>
                <c:ptCount val="8"/>
                <c:pt idx="0">
                  <c:v>3.7999999999982492</c:v>
                </c:pt>
                <c:pt idx="2">
                  <c:v>5.1999999999949864</c:v>
                </c:pt>
                <c:pt idx="4">
                  <c:v>5.5999999999940542</c:v>
                </c:pt>
                <c:pt idx="6">
                  <c:v>6.6999999999950433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0F-458C-BECC-B70E330BFA87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CB_3!$B$13:$B$20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CB_3!$I$13:$I$20</c:f>
              <c:numCache>
                <c:formatCode>0.00</c:formatCode>
                <c:ptCount val="8"/>
                <c:pt idx="0">
                  <c:v>91.500000000003467</c:v>
                </c:pt>
                <c:pt idx="2">
                  <c:v>90.800000000001546</c:v>
                </c:pt>
                <c:pt idx="4">
                  <c:v>89.09999999999485</c:v>
                </c:pt>
                <c:pt idx="6">
                  <c:v>88.2000000000005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40F-458C-BECC-B70E330BFA87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CB_3!$B$13:$B$20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CB_3!$J$13:$J$20</c:f>
              <c:numCache>
                <c:formatCode>0.00</c:formatCode>
                <c:ptCount val="8"/>
                <c:pt idx="0">
                  <c:v>4.6999999999982887</c:v>
                </c:pt>
                <c:pt idx="2">
                  <c:v>4.0000000000034728</c:v>
                </c:pt>
                <c:pt idx="4">
                  <c:v>5.3000000000111012</c:v>
                </c:pt>
                <c:pt idx="6">
                  <c:v>5.1000000000044619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40F-458C-BECC-B70E330BFA8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12715072"/>
        <c:axId val="612708832"/>
      </c:barChart>
      <c:catAx>
        <c:axId val="612715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</a:t>
                </a:r>
                <a:r>
                  <a:rPr lang="en-IN" baseline="0"/>
                  <a:t> (g/l)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08832"/>
        <c:crosses val="autoZero"/>
        <c:auto val="1"/>
        <c:lblAlgn val="ctr"/>
        <c:lblOffset val="100"/>
        <c:noMultiLvlLbl val="0"/>
      </c:catAx>
      <c:valAx>
        <c:axId val="61270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1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CB 40_3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CB_3!$B$21:$B$28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CB_3!$H$21:$H$28</c:f>
              <c:numCache>
                <c:formatCode>0.00</c:formatCode>
                <c:ptCount val="8"/>
                <c:pt idx="0">
                  <c:v>5.6000000000011596</c:v>
                </c:pt>
                <c:pt idx="2">
                  <c:v>6.2999999999959755</c:v>
                </c:pt>
                <c:pt idx="4">
                  <c:v>5.2000000000020918</c:v>
                </c:pt>
                <c:pt idx="6">
                  <c:v>7.1999999999974307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92-4FF3-8893-DFA1459ED12B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CB_3!$B$21:$B$28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CB_3!$I$21:$I$28</c:f>
              <c:numCache>
                <c:formatCode>0.00</c:formatCode>
                <c:ptCount val="8"/>
                <c:pt idx="0">
                  <c:v>90.299999999999159</c:v>
                </c:pt>
                <c:pt idx="2">
                  <c:v>88.799999999999102</c:v>
                </c:pt>
                <c:pt idx="4">
                  <c:v>88.299999999996714</c:v>
                </c:pt>
                <c:pt idx="6">
                  <c:v>87.499999999998579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92-4FF3-8893-DFA1459ED12B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CB_3!$B$21:$B$28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CB_3!$J$21:$J$28</c:f>
              <c:numCache>
                <c:formatCode>0.00</c:formatCode>
                <c:ptCount val="8"/>
                <c:pt idx="0">
                  <c:v>4.099999999999687</c:v>
                </c:pt>
                <c:pt idx="2">
                  <c:v>4.900000000004928</c:v>
                </c:pt>
                <c:pt idx="4">
                  <c:v>6.500000000001199</c:v>
                </c:pt>
                <c:pt idx="6">
                  <c:v>5.3000000000039957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292-4FF3-8893-DFA1459ED12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12715072"/>
        <c:axId val="612708832"/>
      </c:barChart>
      <c:catAx>
        <c:axId val="612715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</a:t>
                </a:r>
                <a:r>
                  <a:rPr lang="en-IN" baseline="0"/>
                  <a:t> (g/l)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08832"/>
        <c:crosses val="autoZero"/>
        <c:auto val="1"/>
        <c:lblAlgn val="ctr"/>
        <c:lblOffset val="100"/>
        <c:noMultiLvlLbl val="0"/>
      </c:catAx>
      <c:valAx>
        <c:axId val="612708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271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20*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incr t,c'!$B$6:$B$13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'TiO2 incr t,c'!$H$6:$H$13</c:f>
              <c:numCache>
                <c:formatCode>0.00</c:formatCode>
                <c:ptCount val="8"/>
                <c:pt idx="0">
                  <c:v>3.3000000000100727</c:v>
                </c:pt>
                <c:pt idx="2">
                  <c:v>19.300000000001205</c:v>
                </c:pt>
                <c:pt idx="4">
                  <c:v>67.99999999999784</c:v>
                </c:pt>
                <c:pt idx="6">
                  <c:v>74.100000000001387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B6-488D-AFE4-C4AE02F0903D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incr t,c'!$B$6:$B$13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'TiO2 incr t,c'!$I$6:$I$13</c:f>
              <c:numCache>
                <c:formatCode>0.00</c:formatCode>
                <c:ptCount val="8"/>
                <c:pt idx="0">
                  <c:v>93.100000000006844</c:v>
                </c:pt>
                <c:pt idx="2">
                  <c:v>78.299999999998704</c:v>
                </c:pt>
                <c:pt idx="4">
                  <c:v>28.499999999993975</c:v>
                </c:pt>
                <c:pt idx="6">
                  <c:v>23.499999999998522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FB6-488D-AFE4-C4AE02F0903D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incr t,c'!$B$6:$B$13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'TiO2 incr t,c'!$J$6:$J$13</c:f>
              <c:numCache>
                <c:formatCode>0.00</c:formatCode>
                <c:ptCount val="8"/>
                <c:pt idx="0">
                  <c:v>3.5999999999830887</c:v>
                </c:pt>
                <c:pt idx="2">
                  <c:v>2.4000000000000963</c:v>
                </c:pt>
                <c:pt idx="4">
                  <c:v>3.5000000000081908</c:v>
                </c:pt>
                <c:pt idx="6">
                  <c:v>2.4000000000000963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FB6-488D-AFE4-C4AE02F0903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40*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incr t,c'!$B$17:$B$24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'TiO2 incr t,c'!$H$17:$H$24</c:f>
              <c:numCache>
                <c:formatCode>0.00</c:formatCode>
                <c:ptCount val="8"/>
                <c:pt idx="0">
                  <c:v>4.1000000000011028</c:v>
                </c:pt>
                <c:pt idx="2">
                  <c:v>24.000000000000909</c:v>
                </c:pt>
                <c:pt idx="4">
                  <c:v>76.799999999998647</c:v>
                </c:pt>
                <c:pt idx="6">
                  <c:v>79.200000000000159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71-443C-B197-B79414AC106A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incr t,c'!$B$17:$B$24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'TiO2 incr t,c'!$I$17:$I$24</c:f>
              <c:numCache>
                <c:formatCode>0.00</c:formatCode>
                <c:ptCount val="8"/>
                <c:pt idx="0">
                  <c:v>92.200000000005389</c:v>
                </c:pt>
                <c:pt idx="2">
                  <c:v>73.900000000001853</c:v>
                </c:pt>
                <c:pt idx="4">
                  <c:v>20.699999999997942</c:v>
                </c:pt>
                <c:pt idx="6">
                  <c:v>18.000000000000682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171-443C-B197-B79414AC106A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incr t,c'!$B$17:$B$24</c:f>
              <c:strCache>
                <c:ptCount val="7"/>
                <c:pt idx="0">
                  <c:v>C0</c:v>
                </c:pt>
                <c:pt idx="2">
                  <c:v>C0,01</c:v>
                </c:pt>
                <c:pt idx="4">
                  <c:v>C1</c:v>
                </c:pt>
                <c:pt idx="6">
                  <c:v>C100</c:v>
                </c:pt>
              </c:strCache>
            </c:strRef>
          </c:cat>
          <c:val>
            <c:numRef>
              <c:f>'TiO2 incr t,c'!$J$17:$J$24</c:f>
              <c:numCache>
                <c:formatCode>0.00</c:formatCode>
                <c:ptCount val="8"/>
                <c:pt idx="0">
                  <c:v>3.6999999999935138</c:v>
                </c:pt>
                <c:pt idx="2">
                  <c:v>2.0999999999972427</c:v>
                </c:pt>
                <c:pt idx="4">
                  <c:v>2.5000000000034159</c:v>
                </c:pt>
                <c:pt idx="6">
                  <c:v>2.799999999999164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171-443C-B197-B79414AC106A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T0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none" lIns="38100" tIns="19050" rIns="396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TiO2'!$S$6:$S$12</c:f>
                <c:numCache>
                  <c:formatCode>General</c:formatCode>
                  <c:ptCount val="7"/>
                  <c:pt idx="0">
                    <c:v>3.5467035085823597</c:v>
                  </c:pt>
                  <c:pt idx="2">
                    <c:v>2.7229190219298256</c:v>
                  </c:pt>
                  <c:pt idx="4">
                    <c:v>2.2030027992130963</c:v>
                  </c:pt>
                  <c:pt idx="6">
                    <c:v>1.617577338007923</c:v>
                  </c:pt>
                </c:numCache>
              </c:numRef>
            </c:plus>
            <c:minus>
              <c:numRef>
                <c:f>'cumm TiO2'!$S$6:$S$12</c:f>
                <c:numCache>
                  <c:formatCode>General</c:formatCode>
                  <c:ptCount val="7"/>
                  <c:pt idx="0">
                    <c:v>3.5467035085823597</c:v>
                  </c:pt>
                  <c:pt idx="2">
                    <c:v>2.7229190219298256</c:v>
                  </c:pt>
                  <c:pt idx="4">
                    <c:v>2.2030027992130963</c:v>
                  </c:pt>
                  <c:pt idx="6">
                    <c:v>1.617577338007923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TiO2'!$A$6:$A$12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TiO2'!$M$6:$M$12</c:f>
              <c:numCache>
                <c:formatCode>0.00</c:formatCode>
                <c:ptCount val="7"/>
                <c:pt idx="0">
                  <c:v>90.366666666668038</c:v>
                </c:pt>
                <c:pt idx="2">
                  <c:v>91.200000000000614</c:v>
                </c:pt>
                <c:pt idx="4">
                  <c:v>93.499999999998806</c:v>
                </c:pt>
                <c:pt idx="6">
                  <c:v>94.766666666662516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EF-4502-B759-F550AB131183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TiO2'!$Q$6:$Q$12</c:f>
                <c:numCache>
                  <c:formatCode>General</c:formatCode>
                  <c:ptCount val="7"/>
                  <c:pt idx="0">
                    <c:v>3.564173583502011</c:v>
                  </c:pt>
                  <c:pt idx="2">
                    <c:v>1.8009256878981648</c:v>
                  </c:pt>
                  <c:pt idx="4">
                    <c:v>0.72341781380648462</c:v>
                  </c:pt>
                  <c:pt idx="6">
                    <c:v>1.3576941236255486</c:v>
                  </c:pt>
                </c:numCache>
              </c:numRef>
            </c:plus>
            <c:minus>
              <c:numRef>
                <c:f>'cumm TiO2'!$Q$6:$Q$12</c:f>
                <c:numCache>
                  <c:formatCode>General</c:formatCode>
                  <c:ptCount val="7"/>
                  <c:pt idx="0">
                    <c:v>3.564173583502011</c:v>
                  </c:pt>
                  <c:pt idx="2">
                    <c:v>1.8009256878981648</c:v>
                  </c:pt>
                  <c:pt idx="4">
                    <c:v>0.72341781380648462</c:v>
                  </c:pt>
                  <c:pt idx="6">
                    <c:v>1.3576941236255486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TiO2'!$A$6:$A$12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TiO2'!$N$6:$N$12</c:f>
              <c:numCache>
                <c:formatCode>0.00</c:formatCode>
                <c:ptCount val="7"/>
                <c:pt idx="0">
                  <c:v>5.5333333333370165</c:v>
                </c:pt>
                <c:pt idx="2">
                  <c:v>4.1333333333331739</c:v>
                </c:pt>
                <c:pt idx="4">
                  <c:v>2.9666666666656738</c:v>
                </c:pt>
                <c:pt idx="6">
                  <c:v>1.9333333333383014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4EF-4502-B759-F550AB131183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TiO2'!$A$6:$A$12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TiO2'!$O$6:$O$12</c:f>
              <c:numCache>
                <c:formatCode>0.00</c:formatCode>
                <c:ptCount val="7"/>
                <c:pt idx="0">
                  <c:v>4.0999999999949504</c:v>
                </c:pt>
                <c:pt idx="2">
                  <c:v>4.6666666666662175</c:v>
                </c:pt>
                <c:pt idx="4">
                  <c:v>3.5333333333355252</c:v>
                </c:pt>
                <c:pt idx="6">
                  <c:v>3.2999999999991831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4EF-4502-B759-F550AB13118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23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T20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none" lIns="38100" tIns="19050" rIns="396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TiO2'!$S$18:$S$24</c:f>
                <c:numCache>
                  <c:formatCode>General</c:formatCode>
                  <c:ptCount val="7"/>
                  <c:pt idx="0">
                    <c:v>2.4895343607479048</c:v>
                  </c:pt>
                  <c:pt idx="2">
                    <c:v>5.1522282558087902</c:v>
                  </c:pt>
                  <c:pt idx="4">
                    <c:v>8.5935066959569486</c:v>
                  </c:pt>
                  <c:pt idx="6">
                    <c:v>8.3955239926448115</c:v>
                  </c:pt>
                </c:numCache>
              </c:numRef>
            </c:plus>
            <c:minus>
              <c:numRef>
                <c:f>'cumm TiO2'!$S$18:$S$24</c:f>
                <c:numCache>
                  <c:formatCode>General</c:formatCode>
                  <c:ptCount val="7"/>
                  <c:pt idx="0">
                    <c:v>2.4895343607479048</c:v>
                  </c:pt>
                  <c:pt idx="2">
                    <c:v>5.1522282558087902</c:v>
                  </c:pt>
                  <c:pt idx="4">
                    <c:v>8.5935066959569486</c:v>
                  </c:pt>
                  <c:pt idx="6">
                    <c:v>8.3955239926448115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TiO2'!$A$18:$A$24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TiO2'!$M$18:$M$24</c:f>
              <c:numCache>
                <c:formatCode>0.00</c:formatCode>
                <c:ptCount val="7"/>
                <c:pt idx="0">
                  <c:v>2.4999999999977263</c:v>
                </c:pt>
                <c:pt idx="2">
                  <c:v>10.60000000000135</c:v>
                </c:pt>
                <c:pt idx="4">
                  <c:v>58.999999999999865</c:v>
                </c:pt>
                <c:pt idx="6">
                  <c:v>62.966666666665581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C1-4CDB-9804-0AC381739F14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TiO2'!$T$18:$T$24</c:f>
                <c:numCache>
                  <c:formatCode>General</c:formatCode>
                  <c:ptCount val="7"/>
                  <c:pt idx="0">
                    <c:v>2.9188722327451764</c:v>
                  </c:pt>
                  <c:pt idx="2">
                    <c:v>4.1149628322907601</c:v>
                  </c:pt>
                  <c:pt idx="4">
                    <c:v>7.3286995056838942</c:v>
                  </c:pt>
                  <c:pt idx="6">
                    <c:v>7.2528828291484979</c:v>
                  </c:pt>
                </c:numCache>
              </c:numRef>
            </c:plus>
            <c:minus>
              <c:numRef>
                <c:f>'cumm TiO2'!$T$18:$T$24</c:f>
                <c:numCache>
                  <c:formatCode>General</c:formatCode>
                  <c:ptCount val="7"/>
                  <c:pt idx="0">
                    <c:v>2.9188722327451764</c:v>
                  </c:pt>
                  <c:pt idx="2">
                    <c:v>4.1149628322907601</c:v>
                  </c:pt>
                  <c:pt idx="4">
                    <c:v>7.3286995056838942</c:v>
                  </c:pt>
                  <c:pt idx="6">
                    <c:v>7.2528828291484979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TiO2'!$A$18:$A$24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TiO2'!$N$18:$N$24</c:f>
              <c:numCache>
                <c:formatCode>0.00</c:formatCode>
                <c:ptCount val="7"/>
                <c:pt idx="0">
                  <c:v>93.166666666661513</c:v>
                </c:pt>
                <c:pt idx="2">
                  <c:v>84.266666666664491</c:v>
                </c:pt>
                <c:pt idx="4">
                  <c:v>37.233333333333007</c:v>
                </c:pt>
                <c:pt idx="6">
                  <c:v>34.0999999999975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FC1-4CDB-9804-0AC381739F14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968750000000000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9F5-4E07-81F3-9CCFD5044CA3}"/>
                </c:ext>
              </c:extLst>
            </c:dLbl>
            <c:dLbl>
              <c:idx val="2"/>
              <c:layout>
                <c:manualLayout>
                  <c:x val="-5.38484909498497E-17"/>
                  <c:y val="-3.968750000000000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9F5-4E07-81F3-9CCFD5044CA3}"/>
                </c:ext>
              </c:extLst>
            </c:dLbl>
            <c:dLbl>
              <c:idx val="4"/>
              <c:layout>
                <c:manualLayout>
                  <c:x val="5.8744486922412261E-3"/>
                  <c:y val="-3.527777777777777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9F5-4E07-81F3-9CCFD5044CA3}"/>
                </c:ext>
              </c:extLst>
            </c:dLbl>
            <c:dLbl>
              <c:idx val="6"/>
              <c:layout>
                <c:manualLayout>
                  <c:x val="-2.9372243461207744E-3"/>
                  <c:y val="-3.527777777777779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9F5-4E07-81F3-9CCFD5044CA3}"/>
                </c:ext>
              </c:extLst>
            </c:dLbl>
            <c:spPr>
              <a:noFill/>
              <a:ln>
                <a:solidFill>
                  <a:schemeClr val="bg1"/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TiO2'!$A$18:$A$24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TiO2'!$O$18:$O$24</c:f>
              <c:numCache>
                <c:formatCode>0.00</c:formatCode>
                <c:ptCount val="7"/>
                <c:pt idx="0">
                  <c:v>4.3333333333407662</c:v>
                </c:pt>
                <c:pt idx="2">
                  <c:v>5.1333333333341651</c:v>
                </c:pt>
                <c:pt idx="4">
                  <c:v>3.7666666666671307</c:v>
                </c:pt>
                <c:pt idx="6">
                  <c:v>2.9333333333369236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FC1-4CDB-9804-0AC381739F1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9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23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T40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TiO2'!$S$30:$S$36</c:f>
                <c:numCache>
                  <c:formatCode>General</c:formatCode>
                  <c:ptCount val="7"/>
                  <c:pt idx="0">
                    <c:v>1.3905413813795215</c:v>
                  </c:pt>
                  <c:pt idx="2">
                    <c:v>4.3080385843729632</c:v>
                  </c:pt>
                  <c:pt idx="4">
                    <c:v>3.2331749789423405</c:v>
                  </c:pt>
                  <c:pt idx="6">
                    <c:v>3.7021581693821783</c:v>
                  </c:pt>
                </c:numCache>
              </c:numRef>
            </c:plus>
            <c:minus>
              <c:numRef>
                <c:f>'cumm TiO2'!$S$30:$S$36</c:f>
                <c:numCache>
                  <c:formatCode>General</c:formatCode>
                  <c:ptCount val="7"/>
                  <c:pt idx="0">
                    <c:v>1.3905413813795215</c:v>
                  </c:pt>
                  <c:pt idx="2">
                    <c:v>4.3080385843729632</c:v>
                  </c:pt>
                  <c:pt idx="4">
                    <c:v>3.2331749789423405</c:v>
                  </c:pt>
                  <c:pt idx="6">
                    <c:v>3.7021581693821783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TiO2'!$A$30:$A$36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TiO2'!$M$30:$M$36</c:f>
              <c:numCache>
                <c:formatCode>0.00</c:formatCode>
                <c:ptCount val="7"/>
                <c:pt idx="0">
                  <c:v>3.4000000000003658</c:v>
                </c:pt>
                <c:pt idx="2">
                  <c:v>14.066666666665858</c:v>
                </c:pt>
                <c:pt idx="4">
                  <c:v>69.166666666667709</c:v>
                </c:pt>
                <c:pt idx="6">
                  <c:v>70.466666666669411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43-4EF9-9564-75270562941D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TiO2'!$T$30:$T$36</c:f>
                <c:numCache>
                  <c:formatCode>General</c:formatCode>
                  <c:ptCount val="7"/>
                  <c:pt idx="0">
                    <c:v>3.252917733016055</c:v>
                  </c:pt>
                  <c:pt idx="2">
                    <c:v>2.1589676545357559</c:v>
                  </c:pt>
                  <c:pt idx="4">
                    <c:v>1.1391255905759745</c:v>
                  </c:pt>
                  <c:pt idx="6">
                    <c:v>1.9512694443473668</c:v>
                  </c:pt>
                </c:numCache>
              </c:numRef>
            </c:plus>
            <c:minus>
              <c:numRef>
                <c:f>'cumm TiO2'!$T$30:$T$36</c:f>
                <c:numCache>
                  <c:formatCode>General</c:formatCode>
                  <c:ptCount val="7"/>
                  <c:pt idx="0">
                    <c:v>3.252917733016055</c:v>
                  </c:pt>
                  <c:pt idx="2">
                    <c:v>2.1589676545357559</c:v>
                  </c:pt>
                  <c:pt idx="4">
                    <c:v>1.1391255905759745</c:v>
                  </c:pt>
                  <c:pt idx="6">
                    <c:v>1.9512694443473668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TiO2'!$A$30:$A$36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TiO2'!$N$30:$N$36</c:f>
              <c:numCache>
                <c:formatCode>0.00</c:formatCode>
                <c:ptCount val="7"/>
                <c:pt idx="0">
                  <c:v>93.033333333333232</c:v>
                </c:pt>
                <c:pt idx="2">
                  <c:v>81.000000000000696</c:v>
                </c:pt>
                <c:pt idx="4">
                  <c:v>25.266666666664623</c:v>
                </c:pt>
                <c:pt idx="6">
                  <c:v>24.733333333334901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343-4EF9-9564-75270562941D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2.9450094843218827E-3"/>
                  <c:y val="-3.092943114548489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350-47B1-BB47-BD4764543D00}"/>
                </c:ext>
              </c:extLst>
            </c:dLbl>
            <c:dLbl>
              <c:idx val="2"/>
              <c:layout>
                <c:manualLayout>
                  <c:x val="0"/>
                  <c:y val="-3.534792130912557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350-47B1-BB47-BD4764543D00}"/>
                </c:ext>
              </c:extLst>
            </c:dLbl>
            <c:dLbl>
              <c:idx val="4"/>
              <c:layout>
                <c:manualLayout>
                  <c:x val="0"/>
                  <c:y val="-3.534792130912557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350-47B1-BB47-BD4764543D00}"/>
                </c:ext>
              </c:extLst>
            </c:dLbl>
            <c:dLbl>
              <c:idx val="6"/>
              <c:layout>
                <c:manualLayout>
                  <c:x val="2.9450094843219907E-3"/>
                  <c:y val="-3.976641147276627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350-47B1-BB47-BD4764543D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TiO2'!$A$30:$A$36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TiO2'!$O$30:$O$36</c:f>
              <c:numCache>
                <c:formatCode>0.00</c:formatCode>
                <c:ptCount val="7"/>
                <c:pt idx="0">
                  <c:v>3.5666666666664124</c:v>
                </c:pt>
                <c:pt idx="2">
                  <c:v>4.9333333333334464</c:v>
                </c:pt>
                <c:pt idx="4">
                  <c:v>5.5666666666676718</c:v>
                </c:pt>
                <c:pt idx="6">
                  <c:v>4.7999999999956868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343-4EF9-9564-75270562941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6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23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Recovery in aqueous</a:t>
            </a:r>
            <a:r>
              <a:rPr lang="en-IN" baseline="0"/>
              <a:t> phase with SHMP</a:t>
            </a:r>
            <a:r>
              <a:rPr lang="en-IN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'cumm TiO2'!$B$61</c:f>
              <c:strCache>
                <c:ptCount val="1"/>
                <c:pt idx="0">
                  <c:v>TiO2 0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'cumm TiO2'!$E$62:$E$65</c:f>
                <c:numCache>
                  <c:formatCode>General</c:formatCode>
                  <c:ptCount val="4"/>
                  <c:pt idx="0">
                    <c:v>3.5467035085823597</c:v>
                  </c:pt>
                  <c:pt idx="1">
                    <c:v>2.7229190219298256</c:v>
                  </c:pt>
                  <c:pt idx="2">
                    <c:v>2.2030027992130963</c:v>
                  </c:pt>
                  <c:pt idx="3">
                    <c:v>1.617577338007923</c:v>
                  </c:pt>
                </c:numCache>
              </c:numRef>
            </c:plus>
            <c:minus>
              <c:numRef>
                <c:f>'cumm TiO2'!$E$62:$E$65</c:f>
                <c:numCache>
                  <c:formatCode>General</c:formatCode>
                  <c:ptCount val="4"/>
                  <c:pt idx="0">
                    <c:v>3.5467035085823597</c:v>
                  </c:pt>
                  <c:pt idx="1">
                    <c:v>2.7229190219298256</c:v>
                  </c:pt>
                  <c:pt idx="2">
                    <c:v>2.2030027992130963</c:v>
                  </c:pt>
                  <c:pt idx="3">
                    <c:v>1.617577338007923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TiO2'!$A$62:$A$65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TiO2'!$B$62:$B$65</c:f>
              <c:numCache>
                <c:formatCode>0.00</c:formatCode>
                <c:ptCount val="4"/>
                <c:pt idx="0">
                  <c:v>86.899999999999977</c:v>
                </c:pt>
                <c:pt idx="1">
                  <c:v>88.900000000002422</c:v>
                </c:pt>
                <c:pt idx="2">
                  <c:v>91.999999999998749</c:v>
                </c:pt>
                <c:pt idx="3">
                  <c:v>93.199999999995953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0B-4C1D-A741-F7DB69F8DDF4}"/>
            </c:ext>
          </c:extLst>
        </c:ser>
        <c:ser>
          <c:idx val="1"/>
          <c:order val="1"/>
          <c:tx>
            <c:strRef>
              <c:f>'cumm TiO2'!$C$61</c:f>
              <c:strCache>
                <c:ptCount val="1"/>
                <c:pt idx="0">
                  <c:v>TiO2 20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'cumm TiO2'!$G$62:$G$65</c:f>
                <c:numCache>
                  <c:formatCode>General</c:formatCode>
                  <c:ptCount val="4"/>
                  <c:pt idx="0">
                    <c:v>1.3905413813795215</c:v>
                  </c:pt>
                  <c:pt idx="1">
                    <c:v>4.3080385843729632</c:v>
                  </c:pt>
                  <c:pt idx="2">
                    <c:v>3.2331749789423405</c:v>
                  </c:pt>
                  <c:pt idx="3">
                    <c:v>3.7021581693821783</c:v>
                  </c:pt>
                </c:numCache>
              </c:numRef>
            </c:plus>
            <c:minus>
              <c:numRef>
                <c:f>'cumm TiO2'!$G$62:$G$65</c:f>
                <c:numCache>
                  <c:formatCode>General</c:formatCode>
                  <c:ptCount val="4"/>
                  <c:pt idx="0">
                    <c:v>1.3905413813795215</c:v>
                  </c:pt>
                  <c:pt idx="1">
                    <c:v>4.3080385843729632</c:v>
                  </c:pt>
                  <c:pt idx="2">
                    <c:v>3.2331749789423405</c:v>
                  </c:pt>
                  <c:pt idx="3">
                    <c:v>3.7021581693821783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TiO2'!$A$62:$A$65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TiO2'!$C$62:$C$65</c:f>
              <c:numCache>
                <c:formatCode>0.00</c:formatCode>
                <c:ptCount val="4"/>
                <c:pt idx="0">
                  <c:v>0.29999999999574811</c:v>
                </c:pt>
                <c:pt idx="1">
                  <c:v>6.5000000000026148</c:v>
                </c:pt>
                <c:pt idx="2">
                  <c:v>50.699999999991974</c:v>
                </c:pt>
                <c:pt idx="3">
                  <c:v>54.400000000001114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0B-4C1D-A741-F7DB69F8DDF4}"/>
            </c:ext>
          </c:extLst>
        </c:ser>
        <c:ser>
          <c:idx val="2"/>
          <c:order val="2"/>
          <c:tx>
            <c:strRef>
              <c:f>'cumm TiO2'!$D$61</c:f>
              <c:strCache>
                <c:ptCount val="1"/>
                <c:pt idx="0">
                  <c:v>TiO2 40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'cumm TiO2'!$F$62:$F$65</c:f>
                <c:numCache>
                  <c:formatCode>General</c:formatCode>
                  <c:ptCount val="4"/>
                  <c:pt idx="0">
                    <c:v>2.4895343607479048</c:v>
                  </c:pt>
                  <c:pt idx="1">
                    <c:v>5.1522282558087902</c:v>
                  </c:pt>
                  <c:pt idx="2">
                    <c:v>8.5935066959569486</c:v>
                  </c:pt>
                  <c:pt idx="3">
                    <c:v>8.3955239926448115</c:v>
                  </c:pt>
                </c:numCache>
              </c:numRef>
            </c:plus>
            <c:minus>
              <c:numRef>
                <c:f>'cumm TiO2'!$F$62:$F$65</c:f>
                <c:numCache>
                  <c:formatCode>General</c:formatCode>
                  <c:ptCount val="4"/>
                  <c:pt idx="0">
                    <c:v>2.4895343607479048</c:v>
                  </c:pt>
                  <c:pt idx="1">
                    <c:v>5.1522282558087902</c:v>
                  </c:pt>
                  <c:pt idx="2">
                    <c:v>8.5935066959569486</c:v>
                  </c:pt>
                  <c:pt idx="3">
                    <c:v>8.3955239926448115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TiO2'!$A$62:$A$65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TiO2'!$D$62:$D$65</c:f>
              <c:numCache>
                <c:formatCode>0.00</c:formatCode>
                <c:ptCount val="4"/>
                <c:pt idx="0">
                  <c:v>4.7999999999994714</c:v>
                </c:pt>
                <c:pt idx="1">
                  <c:v>10.400000000000631</c:v>
                </c:pt>
                <c:pt idx="2">
                  <c:v>65.899999999999181</c:v>
                </c:pt>
                <c:pt idx="3">
                  <c:v>66.70000000000087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30B-4C1D-A741-F7DB69F8DD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4889375"/>
        <c:axId val="2107596175"/>
      </c:barChart>
      <c:catAx>
        <c:axId val="21448893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</a:t>
                </a:r>
                <a:r>
                  <a:rPr lang="en-IN" baseline="0"/>
                  <a:t> concentration (g/l)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7596175"/>
        <c:crosses val="autoZero"/>
        <c:auto val="1"/>
        <c:lblAlgn val="ctr"/>
        <c:lblOffset val="100"/>
        <c:noMultiLvlLbl val="0"/>
      </c:catAx>
      <c:valAx>
        <c:axId val="2107596175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recovery in aqueous(%)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4889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Recovery in aqueous phase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T0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TiO2'!$E$62:$E$65</c:f>
                <c:numCache>
                  <c:formatCode>General</c:formatCode>
                  <c:ptCount val="4"/>
                  <c:pt idx="0">
                    <c:v>3.5467035085823597</c:v>
                  </c:pt>
                  <c:pt idx="1">
                    <c:v>2.7229190219298256</c:v>
                  </c:pt>
                  <c:pt idx="2">
                    <c:v>2.2030027992130963</c:v>
                  </c:pt>
                  <c:pt idx="3">
                    <c:v>1.617577338007923</c:v>
                  </c:pt>
                </c:numCache>
              </c:numRef>
            </c:plus>
            <c:minus>
              <c:numRef>
                <c:f>'cumm TiO2'!$E$62:$E$65</c:f>
                <c:numCache>
                  <c:formatCode>General</c:formatCode>
                  <c:ptCount val="4"/>
                  <c:pt idx="0">
                    <c:v>3.5467035085823597</c:v>
                  </c:pt>
                  <c:pt idx="1">
                    <c:v>2.7229190219298256</c:v>
                  </c:pt>
                  <c:pt idx="2">
                    <c:v>2.2030027992130963</c:v>
                  </c:pt>
                  <c:pt idx="3">
                    <c:v>1.617577338007923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TiO2'!$A$62:$A$65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TiO2'!$B$62:$B$65</c:f>
              <c:numCache>
                <c:formatCode>0.00</c:formatCode>
                <c:ptCount val="4"/>
                <c:pt idx="0">
                  <c:v>86.899999999999977</c:v>
                </c:pt>
                <c:pt idx="1">
                  <c:v>88.900000000002422</c:v>
                </c:pt>
                <c:pt idx="2">
                  <c:v>91.999999999998749</c:v>
                </c:pt>
                <c:pt idx="3">
                  <c:v>93.199999999995953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92-4355-8F49-13FAD89EB341}"/>
            </c:ext>
          </c:extLst>
        </c:ser>
        <c:ser>
          <c:idx val="1"/>
          <c:order val="1"/>
          <c:tx>
            <c:v>T20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TiO2'!$F$62:$F$65</c:f>
                <c:numCache>
                  <c:formatCode>General</c:formatCode>
                  <c:ptCount val="4"/>
                  <c:pt idx="0">
                    <c:v>2.4895343607479048</c:v>
                  </c:pt>
                  <c:pt idx="1">
                    <c:v>5.1522282558087902</c:v>
                  </c:pt>
                  <c:pt idx="2">
                    <c:v>8.5935066959569486</c:v>
                  </c:pt>
                  <c:pt idx="3">
                    <c:v>8.3955239926448115</c:v>
                  </c:pt>
                </c:numCache>
              </c:numRef>
            </c:plus>
            <c:minus>
              <c:numRef>
                <c:f>'cumm TiO2'!$F$62:$F$65</c:f>
                <c:numCache>
                  <c:formatCode>General</c:formatCode>
                  <c:ptCount val="4"/>
                  <c:pt idx="0">
                    <c:v>2.4895343607479048</c:v>
                  </c:pt>
                  <c:pt idx="1">
                    <c:v>5.1522282558087902</c:v>
                  </c:pt>
                  <c:pt idx="2">
                    <c:v>8.5935066959569486</c:v>
                  </c:pt>
                  <c:pt idx="3">
                    <c:v>8.3955239926448115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TiO2'!$A$62:$A$65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TiO2'!$C$62:$C$65</c:f>
              <c:numCache>
                <c:formatCode>0.00</c:formatCode>
                <c:ptCount val="4"/>
                <c:pt idx="0">
                  <c:v>0.29999999999574811</c:v>
                </c:pt>
                <c:pt idx="1">
                  <c:v>6.5000000000026148</c:v>
                </c:pt>
                <c:pt idx="2">
                  <c:v>50.699999999991974</c:v>
                </c:pt>
                <c:pt idx="3">
                  <c:v>54.400000000001114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F92-4355-8F49-13FAD89EB341}"/>
            </c:ext>
          </c:extLst>
        </c:ser>
        <c:ser>
          <c:idx val="2"/>
          <c:order val="2"/>
          <c:tx>
            <c:v>T40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TiO2'!$G$62:$G$65</c:f>
                <c:numCache>
                  <c:formatCode>General</c:formatCode>
                  <c:ptCount val="4"/>
                  <c:pt idx="0">
                    <c:v>1.3905413813795215</c:v>
                  </c:pt>
                  <c:pt idx="1">
                    <c:v>4.3080385843729632</c:v>
                  </c:pt>
                  <c:pt idx="2">
                    <c:v>3.2331749789423405</c:v>
                  </c:pt>
                  <c:pt idx="3">
                    <c:v>3.7021581693821783</c:v>
                  </c:pt>
                </c:numCache>
              </c:numRef>
            </c:plus>
            <c:minus>
              <c:numRef>
                <c:f>'cumm TiO2'!$G$62:$G$65</c:f>
                <c:numCache>
                  <c:formatCode>General</c:formatCode>
                  <c:ptCount val="4"/>
                  <c:pt idx="0">
                    <c:v>1.3905413813795215</c:v>
                  </c:pt>
                  <c:pt idx="1">
                    <c:v>4.3080385843729632</c:v>
                  </c:pt>
                  <c:pt idx="2">
                    <c:v>3.2331749789423405</c:v>
                  </c:pt>
                  <c:pt idx="3">
                    <c:v>3.7021581693821783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TiO2'!$A$62:$A$65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TiO2'!$D$62:$D$65</c:f>
              <c:numCache>
                <c:formatCode>0.00</c:formatCode>
                <c:ptCount val="4"/>
                <c:pt idx="0">
                  <c:v>4.7999999999994714</c:v>
                </c:pt>
                <c:pt idx="1">
                  <c:v>10.400000000000631</c:v>
                </c:pt>
                <c:pt idx="2">
                  <c:v>65.899999999999181</c:v>
                </c:pt>
                <c:pt idx="3">
                  <c:v>66.70000000000087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F92-4355-8F49-13FAD89EB3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9822384"/>
        <c:axId val="309826704"/>
      </c:lineChart>
      <c:catAx>
        <c:axId val="3098223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</a:t>
                </a:r>
                <a:r>
                  <a:rPr lang="en-IN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(g/l)</a:t>
                </a:r>
                <a:endParaRPr lang="en-I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9826704"/>
        <c:crosses val="autoZero"/>
        <c:auto val="1"/>
        <c:lblAlgn val="ctr"/>
        <c:lblOffset val="100"/>
        <c:noMultiLvlLbl val="0"/>
      </c:catAx>
      <c:valAx>
        <c:axId val="30982670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recovery in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aqueous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9822384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C0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CB'!$T$6:$T$12</c:f>
                <c:numCache>
                  <c:formatCode>General</c:formatCode>
                  <c:ptCount val="7"/>
                  <c:pt idx="0">
                    <c:v>1.3720000000007815</c:v>
                  </c:pt>
                  <c:pt idx="2">
                    <c:v>1.9248401953906307</c:v>
                  </c:pt>
                  <c:pt idx="4">
                    <c:v>2.6157821859720931</c:v>
                  </c:pt>
                  <c:pt idx="6">
                    <c:v>3.4173767717359103</c:v>
                  </c:pt>
                </c:numCache>
              </c:numRef>
            </c:plus>
            <c:minus>
              <c:numRef>
                <c:f>'cumm TiO2'!$S$6:$S$12</c:f>
                <c:numCache>
                  <c:formatCode>General</c:formatCode>
                  <c:ptCount val="7"/>
                  <c:pt idx="0">
                    <c:v>3.5467035085823597</c:v>
                  </c:pt>
                  <c:pt idx="2">
                    <c:v>2.7229190219298256</c:v>
                  </c:pt>
                  <c:pt idx="4">
                    <c:v>2.2030027992130963</c:v>
                  </c:pt>
                  <c:pt idx="6">
                    <c:v>1.617577338007923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CB'!$B$6:$B$12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CB'!$N$6:$N$12</c:f>
              <c:numCache>
                <c:formatCode>0.00</c:formatCode>
                <c:ptCount val="7"/>
                <c:pt idx="0">
                  <c:v>2.2000000000019782</c:v>
                </c:pt>
                <c:pt idx="2">
                  <c:v>4.0333333333345918</c:v>
                </c:pt>
                <c:pt idx="4">
                  <c:v>5.2666666666686028</c:v>
                </c:pt>
                <c:pt idx="6">
                  <c:v>4.6999999999997044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09-46EF-A0FE-AF09CB74E46D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CB'!$U$6:$U$12</c:f>
                <c:numCache>
                  <c:formatCode>General</c:formatCode>
                  <c:ptCount val="7"/>
                  <c:pt idx="0">
                    <c:v>3.0810745600286928</c:v>
                  </c:pt>
                  <c:pt idx="2">
                    <c:v>3.5933333333319224</c:v>
                  </c:pt>
                  <c:pt idx="4">
                    <c:v>3.6796067422685312</c:v>
                  </c:pt>
                  <c:pt idx="6">
                    <c:v>4.9846379117368089</c:v>
                  </c:pt>
                </c:numCache>
              </c:numRef>
            </c:plus>
            <c:minus>
              <c:numRef>
                <c:f>'cumm CB'!$U$6:$U$12</c:f>
                <c:numCache>
                  <c:formatCode>General</c:formatCode>
                  <c:ptCount val="7"/>
                  <c:pt idx="0">
                    <c:v>3.0810745600286928</c:v>
                  </c:pt>
                  <c:pt idx="2">
                    <c:v>3.5933333333319224</c:v>
                  </c:pt>
                  <c:pt idx="4">
                    <c:v>3.6796067422685312</c:v>
                  </c:pt>
                  <c:pt idx="6">
                    <c:v>4.9846379117368089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CB'!$B$6:$B$12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CB'!$O$6:$O$12</c:f>
              <c:numCache>
                <c:formatCode>0.00</c:formatCode>
                <c:ptCount val="7"/>
                <c:pt idx="0">
                  <c:v>94.133333333331848</c:v>
                </c:pt>
                <c:pt idx="2">
                  <c:v>92.733333333330378</c:v>
                </c:pt>
                <c:pt idx="4">
                  <c:v>90.833333333333613</c:v>
                </c:pt>
                <c:pt idx="6">
                  <c:v>91.03333333333552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9B-4E0B-896D-4C04BAE09B06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638851372410497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9EC-41C0-A8DE-EB7DBFE15FE5}"/>
                </c:ext>
              </c:extLst>
            </c:dLbl>
            <c:dLbl>
              <c:idx val="2"/>
              <c:layout>
                <c:manualLayout>
                  <c:x val="-5.38484909498497E-17"/>
                  <c:y val="-3.078659934478915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9EC-41C0-A8DE-EB7DBFE15FE5}"/>
                </c:ext>
              </c:extLst>
            </c:dLbl>
            <c:dLbl>
              <c:idx val="4"/>
              <c:layout>
                <c:manualLayout>
                  <c:x val="0"/>
                  <c:y val="-2.638851372410497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9EC-41C0-A8DE-EB7DBFE15FE5}"/>
                </c:ext>
              </c:extLst>
            </c:dLbl>
            <c:dLbl>
              <c:idx val="6"/>
              <c:layout>
                <c:manualLayout>
                  <c:x val="-2.9372243461207744E-3"/>
                  <c:y val="-2.638851372410499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9EC-41C0-A8DE-EB7DBFE15FE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CB'!$B$6:$B$12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CB'!$P$6:$P$12</c:f>
              <c:numCache>
                <c:formatCode>0.00</c:formatCode>
                <c:ptCount val="7"/>
                <c:pt idx="0">
                  <c:v>3.6666666666661794</c:v>
                </c:pt>
                <c:pt idx="2">
                  <c:v>3.23333333333504</c:v>
                </c:pt>
                <c:pt idx="4">
                  <c:v>3.8999999999977848</c:v>
                </c:pt>
                <c:pt idx="6">
                  <c:v>4.266666666664781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49B-4E0B-896D-4C04BAE09B0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23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C20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CB'!$T$18:$T$24</c:f>
                <c:numCache>
                  <c:formatCode>General</c:formatCode>
                  <c:ptCount val="7"/>
                  <c:pt idx="0">
                    <c:v>1.4148853114101556</c:v>
                  </c:pt>
                  <c:pt idx="2">
                    <c:v>0.92625986274286021</c:v>
                  </c:pt>
                  <c:pt idx="4">
                    <c:v>1.3261218311719343</c:v>
                  </c:pt>
                  <c:pt idx="6">
                    <c:v>1.6682403237452483</c:v>
                  </c:pt>
                </c:numCache>
              </c:numRef>
            </c:plus>
            <c:minus>
              <c:numRef>
                <c:f>'cumm CB'!$T$18:$T$24</c:f>
                <c:numCache>
                  <c:formatCode>General</c:formatCode>
                  <c:ptCount val="7"/>
                  <c:pt idx="0">
                    <c:v>1.4148853114101556</c:v>
                  </c:pt>
                  <c:pt idx="2">
                    <c:v>0.92625986274286021</c:v>
                  </c:pt>
                  <c:pt idx="4">
                    <c:v>1.3261218311719343</c:v>
                  </c:pt>
                  <c:pt idx="6">
                    <c:v>1.6682403237452483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CB'!$B$18:$B$24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CB'!$N$18:$N$24</c:f>
              <c:numCache>
                <c:formatCode>0.00</c:formatCode>
                <c:ptCount val="7"/>
                <c:pt idx="0">
                  <c:v>2.9333333333336022</c:v>
                </c:pt>
                <c:pt idx="2">
                  <c:v>4.2999999999982679</c:v>
                </c:pt>
                <c:pt idx="4">
                  <c:v>5.1333333333308433</c:v>
                </c:pt>
                <c:pt idx="6">
                  <c:v>5.5666666666667197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C1-42D8-945F-3979185A4C04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CB'!$U$18:$U$24</c:f>
                <c:numCache>
                  <c:formatCode>General</c:formatCode>
                  <c:ptCount val="7"/>
                  <c:pt idx="0">
                    <c:v>1.82933333332907</c:v>
                  </c:pt>
                  <c:pt idx="2">
                    <c:v>2.0937269269064505</c:v>
                  </c:pt>
                  <c:pt idx="4">
                    <c:v>2.485244275947037</c:v>
                  </c:pt>
                  <c:pt idx="6">
                    <c:v>2.4929611130397209</c:v>
                  </c:pt>
                </c:numCache>
              </c:numRef>
            </c:plus>
            <c:minus>
              <c:numRef>
                <c:f>'cumm CB'!$U$18:$U$24</c:f>
                <c:numCache>
                  <c:formatCode>General</c:formatCode>
                  <c:ptCount val="7"/>
                  <c:pt idx="0">
                    <c:v>1.82933333332907</c:v>
                  </c:pt>
                  <c:pt idx="2">
                    <c:v>2.0937269269064505</c:v>
                  </c:pt>
                  <c:pt idx="4">
                    <c:v>2.485244275947037</c:v>
                  </c:pt>
                  <c:pt idx="6">
                    <c:v>2.4929611130397209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CB'!$B$18:$B$24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CB'!$O$18:$O$24</c:f>
              <c:numCache>
                <c:formatCode>0.00</c:formatCode>
                <c:ptCount val="7"/>
                <c:pt idx="0">
                  <c:v>92.43333333333463</c:v>
                </c:pt>
                <c:pt idx="2">
                  <c:v>91.766666666669508</c:v>
                </c:pt>
                <c:pt idx="4">
                  <c:v>90.266666666667092</c:v>
                </c:pt>
                <c:pt idx="6">
                  <c:v>89.66666666666849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5C1-42D8-945F-3979185A4C04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638851372410497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94-488C-B91B-7253EC0CF363}"/>
                </c:ext>
              </c:extLst>
            </c:dLbl>
            <c:dLbl>
              <c:idx val="2"/>
              <c:layout>
                <c:manualLayout>
                  <c:x val="-2.9372243461207206E-3"/>
                  <c:y val="-2.638851372410497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D94-488C-B91B-7253EC0CF363}"/>
                </c:ext>
              </c:extLst>
            </c:dLbl>
            <c:dLbl>
              <c:idx val="4"/>
              <c:layout>
                <c:manualLayout>
                  <c:x val="0"/>
                  <c:y val="-2.638851372410499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D94-488C-B91B-7253EC0CF363}"/>
                </c:ext>
              </c:extLst>
            </c:dLbl>
            <c:dLbl>
              <c:idx val="6"/>
              <c:layout>
                <c:manualLayout>
                  <c:x val="-1.076969818996994E-16"/>
                  <c:y val="-2.638851372410499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D94-488C-B91B-7253EC0CF36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CB'!$B$18:$B$24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CB'!$P$18:$P$24</c:f>
              <c:numCache>
                <c:formatCode>0.00</c:formatCode>
                <c:ptCount val="7"/>
                <c:pt idx="0">
                  <c:v>4.6333333333317777</c:v>
                </c:pt>
                <c:pt idx="2">
                  <c:v>3.9333333333322247</c:v>
                </c:pt>
                <c:pt idx="4">
                  <c:v>4.6000000000020744</c:v>
                </c:pt>
                <c:pt idx="6">
                  <c:v>4.7666666666647997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5C1-42D8-945F-3979185A4C0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23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C40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CB'!$T$30:$T$36</c:f>
                <c:numCache>
                  <c:formatCode>General</c:formatCode>
                  <c:ptCount val="7"/>
                  <c:pt idx="0">
                    <c:v>1.8742811362677925</c:v>
                  </c:pt>
                  <c:pt idx="2">
                    <c:v>1.357927833130836</c:v>
                  </c:pt>
                  <c:pt idx="4">
                    <c:v>1.1613907371976357</c:v>
                  </c:pt>
                  <c:pt idx="6">
                    <c:v>1.3017574445461737</c:v>
                  </c:pt>
                </c:numCache>
              </c:numRef>
            </c:plus>
            <c:minus>
              <c:numRef>
                <c:f>'cumm CB'!$T$30:$T$36</c:f>
                <c:numCache>
                  <c:formatCode>General</c:formatCode>
                  <c:ptCount val="7"/>
                  <c:pt idx="0">
                    <c:v>1.8742811362677925</c:v>
                  </c:pt>
                  <c:pt idx="2">
                    <c:v>1.357927833130836</c:v>
                  </c:pt>
                  <c:pt idx="4">
                    <c:v>1.1613907371976357</c:v>
                  </c:pt>
                  <c:pt idx="6">
                    <c:v>1.3017574445461737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CB'!$B$30:$B$36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CB'!$N$30:$N$36</c:f>
              <c:numCache>
                <c:formatCode>0.00</c:formatCode>
                <c:ptCount val="7"/>
                <c:pt idx="0">
                  <c:v>3.8666666666694973</c:v>
                </c:pt>
                <c:pt idx="2">
                  <c:v>5.100000000001141</c:v>
                </c:pt>
                <c:pt idx="4">
                  <c:v>4.9333333333336782</c:v>
                </c:pt>
                <c:pt idx="6">
                  <c:v>6.0333333333346673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B5-42D7-8BA3-380DF9F4951D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CB'!$U$30:$U$36</c:f>
                <c:numCache>
                  <c:formatCode>General</c:formatCode>
                  <c:ptCount val="7"/>
                  <c:pt idx="0">
                    <c:v>2.1854952146682711</c:v>
                  </c:pt>
                  <c:pt idx="2">
                    <c:v>2.918872232741851</c:v>
                  </c:pt>
                  <c:pt idx="4">
                    <c:v>3.0371217368440884</c:v>
                  </c:pt>
                  <c:pt idx="6">
                    <c:v>2.804771489998231</c:v>
                  </c:pt>
                </c:numCache>
              </c:numRef>
            </c:plus>
            <c:minus>
              <c:numRef>
                <c:f>'cumm CB'!$U$30:$U$36</c:f>
                <c:numCache>
                  <c:formatCode>General</c:formatCode>
                  <c:ptCount val="7"/>
                  <c:pt idx="0">
                    <c:v>2.1854952146682711</c:v>
                  </c:pt>
                  <c:pt idx="2">
                    <c:v>2.918872232741851</c:v>
                  </c:pt>
                  <c:pt idx="4">
                    <c:v>3.0371217368440884</c:v>
                  </c:pt>
                  <c:pt idx="6">
                    <c:v>2.804771489998231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CB'!$B$30:$B$36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CB'!$O$30:$O$36</c:f>
              <c:numCache>
                <c:formatCode>0.00</c:formatCode>
                <c:ptCount val="7"/>
                <c:pt idx="0">
                  <c:v>91.999999999999929</c:v>
                </c:pt>
                <c:pt idx="2">
                  <c:v>90.933333333327468</c:v>
                </c:pt>
                <c:pt idx="4">
                  <c:v>90.366666666660933</c:v>
                </c:pt>
                <c:pt idx="6">
                  <c:v>89.733333333332624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5F-4CE4-8EB1-1BBC384AC5F6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638851372410499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2FE-405D-9ED0-D8F48AF2BE6D}"/>
                </c:ext>
              </c:extLst>
            </c:dLbl>
            <c:dLbl>
              <c:idx val="2"/>
              <c:layout>
                <c:manualLayout>
                  <c:x val="-5.38484909498497E-17"/>
                  <c:y val="-2.19904281034208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2FE-405D-9ED0-D8F48AF2BE6D}"/>
                </c:ext>
              </c:extLst>
            </c:dLbl>
            <c:dLbl>
              <c:idx val="4"/>
              <c:layout>
                <c:manualLayout>
                  <c:x val="0"/>
                  <c:y val="-2.638851372410497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2FE-405D-9ED0-D8F48AF2BE6D}"/>
                </c:ext>
              </c:extLst>
            </c:dLbl>
            <c:dLbl>
              <c:idx val="6"/>
              <c:layout>
                <c:manualLayout>
                  <c:x val="-1.076969818996994E-16"/>
                  <c:y val="-2.638851372410497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2FE-405D-9ED0-D8F48AF2BE6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CB'!$B$30:$B$36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CB'!$P$30:$P$36</c:f>
              <c:numCache>
                <c:formatCode>0.00</c:formatCode>
                <c:ptCount val="7"/>
                <c:pt idx="0">
                  <c:v>4.1333333333305742</c:v>
                </c:pt>
                <c:pt idx="2">
                  <c:v>3.9666666666714012</c:v>
                </c:pt>
                <c:pt idx="4">
                  <c:v>4.7000000000053941</c:v>
                </c:pt>
                <c:pt idx="6">
                  <c:v>4.2333333333327099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5F-4CE4-8EB1-1BBC384AC5F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38323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Recovery in aqueous</a:t>
            </a:r>
            <a:r>
              <a:rPr lang="en-IN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phase</a:t>
            </a: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'cumm CB'!$B$65</c:f>
              <c:strCache>
                <c:ptCount val="1"/>
                <c:pt idx="0">
                  <c:v>CB 0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CB'!$E$66:$E$69</c:f>
                <c:numCache>
                  <c:formatCode>General</c:formatCode>
                  <c:ptCount val="4"/>
                  <c:pt idx="0">
                    <c:v>1.3720000000007815</c:v>
                  </c:pt>
                  <c:pt idx="1">
                    <c:v>1.9248401953906307</c:v>
                  </c:pt>
                  <c:pt idx="2">
                    <c:v>2.6157821859720931</c:v>
                  </c:pt>
                  <c:pt idx="3">
                    <c:v>3.4173767717359103</c:v>
                  </c:pt>
                </c:numCache>
              </c:numRef>
            </c:plus>
            <c:minus>
              <c:numRef>
                <c:f>'cumm CB'!$E$66:$E$69</c:f>
                <c:numCache>
                  <c:formatCode>General</c:formatCode>
                  <c:ptCount val="4"/>
                  <c:pt idx="0">
                    <c:v>1.3720000000007815</c:v>
                  </c:pt>
                  <c:pt idx="1">
                    <c:v>1.9248401953906307</c:v>
                  </c:pt>
                  <c:pt idx="2">
                    <c:v>2.6157821859720931</c:v>
                  </c:pt>
                  <c:pt idx="3">
                    <c:v>3.4173767717359103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CB'!$A$66:$A$69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CB'!$B$66:$B$69</c:f>
              <c:numCache>
                <c:formatCode>0.00</c:formatCode>
                <c:ptCount val="4"/>
                <c:pt idx="0">
                  <c:v>2.2000000000019782</c:v>
                </c:pt>
                <c:pt idx="1">
                  <c:v>4.0333333333345918</c:v>
                </c:pt>
                <c:pt idx="2">
                  <c:v>5.2666666666686028</c:v>
                </c:pt>
                <c:pt idx="3">
                  <c:v>4.6999999999997044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0E-4C41-BFFB-F9EEF90508A6}"/>
            </c:ext>
          </c:extLst>
        </c:ser>
        <c:ser>
          <c:idx val="1"/>
          <c:order val="1"/>
          <c:tx>
            <c:strRef>
              <c:f>'cumm CB'!$C$65</c:f>
              <c:strCache>
                <c:ptCount val="1"/>
                <c:pt idx="0">
                  <c:v>CB 20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CB'!$F$66:$F$69</c:f>
                <c:numCache>
                  <c:formatCode>General</c:formatCode>
                  <c:ptCount val="4"/>
                  <c:pt idx="0">
                    <c:v>1.4148853114101556</c:v>
                  </c:pt>
                  <c:pt idx="1">
                    <c:v>0.92625986274286021</c:v>
                  </c:pt>
                  <c:pt idx="2">
                    <c:v>1.3261218311719343</c:v>
                  </c:pt>
                  <c:pt idx="3">
                    <c:v>1.6682403237452483</c:v>
                  </c:pt>
                </c:numCache>
              </c:numRef>
            </c:plus>
            <c:minus>
              <c:numRef>
                <c:f>'cumm CB'!$F$66:$F$69</c:f>
                <c:numCache>
                  <c:formatCode>General</c:formatCode>
                  <c:ptCount val="4"/>
                  <c:pt idx="0">
                    <c:v>1.4148853114101556</c:v>
                  </c:pt>
                  <c:pt idx="1">
                    <c:v>0.92625986274286021</c:v>
                  </c:pt>
                  <c:pt idx="2">
                    <c:v>1.3261218311719343</c:v>
                  </c:pt>
                  <c:pt idx="3">
                    <c:v>1.6682403237452483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CB'!$A$66:$A$69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CB'!$C$66:$C$69</c:f>
              <c:numCache>
                <c:formatCode>0.00</c:formatCode>
                <c:ptCount val="4"/>
                <c:pt idx="0">
                  <c:v>2.9333333333336022</c:v>
                </c:pt>
                <c:pt idx="1">
                  <c:v>4.2999999999982679</c:v>
                </c:pt>
                <c:pt idx="2">
                  <c:v>5.1333333333308433</c:v>
                </c:pt>
                <c:pt idx="3">
                  <c:v>5.5666666666667197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0E-4C41-BFFB-F9EEF90508A6}"/>
            </c:ext>
          </c:extLst>
        </c:ser>
        <c:ser>
          <c:idx val="2"/>
          <c:order val="2"/>
          <c:tx>
            <c:strRef>
              <c:f>'cumm CB'!$D$65</c:f>
              <c:strCache>
                <c:ptCount val="1"/>
                <c:pt idx="0">
                  <c:v>CB 40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CB'!$G$66:$G$69</c:f>
                <c:numCache>
                  <c:formatCode>General</c:formatCode>
                  <c:ptCount val="4"/>
                  <c:pt idx="0">
                    <c:v>1.8742811362677925</c:v>
                  </c:pt>
                  <c:pt idx="1">
                    <c:v>1.357927833130836</c:v>
                  </c:pt>
                  <c:pt idx="2">
                    <c:v>1.1613907371976357</c:v>
                  </c:pt>
                  <c:pt idx="3">
                    <c:v>1.3017574445461737</c:v>
                  </c:pt>
                </c:numCache>
              </c:numRef>
            </c:plus>
            <c:minus>
              <c:numRef>
                <c:f>'cumm CB'!$G$66:$G$69</c:f>
                <c:numCache>
                  <c:formatCode>General</c:formatCode>
                  <c:ptCount val="4"/>
                  <c:pt idx="0">
                    <c:v>1.8742811362677925</c:v>
                  </c:pt>
                  <c:pt idx="1">
                    <c:v>1.357927833130836</c:v>
                  </c:pt>
                  <c:pt idx="2">
                    <c:v>1.1613907371976357</c:v>
                  </c:pt>
                  <c:pt idx="3">
                    <c:v>1.3017574445461737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CB'!$A$66:$A$69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CB'!$D$66:$D$69</c:f>
              <c:numCache>
                <c:formatCode>0.00</c:formatCode>
                <c:ptCount val="4"/>
                <c:pt idx="0">
                  <c:v>3.8666666666694973</c:v>
                </c:pt>
                <c:pt idx="1">
                  <c:v>5.100000000001141</c:v>
                </c:pt>
                <c:pt idx="2">
                  <c:v>4.9333333333336782</c:v>
                </c:pt>
                <c:pt idx="3">
                  <c:v>6.0333333333346673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10E-4C41-BFFB-F9EEF90508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4889375"/>
        <c:axId val="2107596175"/>
      </c:lineChart>
      <c:catAx>
        <c:axId val="21448893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</a:t>
                </a:r>
                <a:r>
                  <a:rPr lang="en-IN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concentration (g/l)</a:t>
                </a:r>
                <a:endParaRPr lang="en-I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107596175"/>
        <c:crosses val="autoZero"/>
        <c:auto val="1"/>
        <c:lblAlgn val="ctr"/>
        <c:lblOffset val="100"/>
        <c:noMultiLvlLbl val="0"/>
      </c:catAx>
      <c:valAx>
        <c:axId val="2107596175"/>
        <c:scaling>
          <c:orientation val="minMax"/>
          <c:max val="1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algn="ctr"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recovery in </a:t>
                </a:r>
              </a:p>
              <a:p>
                <a:pPr algn="ctr"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aqueous(%)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144889375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Recovery in organic</a:t>
            </a:r>
            <a:r>
              <a:rPr lang="en-IN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phase</a:t>
            </a: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C0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CB'!$E$66:$E$69</c:f>
                <c:numCache>
                  <c:formatCode>General</c:formatCode>
                  <c:ptCount val="4"/>
                  <c:pt idx="0">
                    <c:v>1.3720000000007815</c:v>
                  </c:pt>
                  <c:pt idx="1">
                    <c:v>1.9248401953906307</c:v>
                  </c:pt>
                  <c:pt idx="2">
                    <c:v>2.6157821859720931</c:v>
                  </c:pt>
                  <c:pt idx="3">
                    <c:v>3.4173767717359103</c:v>
                  </c:pt>
                </c:numCache>
              </c:numRef>
            </c:plus>
            <c:minus>
              <c:numRef>
                <c:f>'cumm CB'!$E$66:$E$69</c:f>
                <c:numCache>
                  <c:formatCode>General</c:formatCode>
                  <c:ptCount val="4"/>
                  <c:pt idx="0">
                    <c:v>1.3720000000007815</c:v>
                  </c:pt>
                  <c:pt idx="1">
                    <c:v>1.9248401953906307</c:v>
                  </c:pt>
                  <c:pt idx="2">
                    <c:v>2.6157821859720931</c:v>
                  </c:pt>
                  <c:pt idx="3">
                    <c:v>3.4173767717359103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CB'!$A$73:$A$76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CB'!$B$73:$B$76</c:f>
              <c:numCache>
                <c:formatCode>0.00</c:formatCode>
                <c:ptCount val="4"/>
                <c:pt idx="0">
                  <c:v>94.133333333331848</c:v>
                </c:pt>
                <c:pt idx="1">
                  <c:v>92.733333333330378</c:v>
                </c:pt>
                <c:pt idx="2">
                  <c:v>90.833333333333613</c:v>
                </c:pt>
                <c:pt idx="3">
                  <c:v>91.03333333333552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F7-42D9-825F-6B5571079288}"/>
            </c:ext>
          </c:extLst>
        </c:ser>
        <c:ser>
          <c:idx val="1"/>
          <c:order val="1"/>
          <c:tx>
            <c:v>C20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CB'!$F$66:$F$69</c:f>
                <c:numCache>
                  <c:formatCode>General</c:formatCode>
                  <c:ptCount val="4"/>
                  <c:pt idx="0">
                    <c:v>1.4148853114101556</c:v>
                  </c:pt>
                  <c:pt idx="1">
                    <c:v>0.92625986274286021</c:v>
                  </c:pt>
                  <c:pt idx="2">
                    <c:v>1.3261218311719343</c:v>
                  </c:pt>
                  <c:pt idx="3">
                    <c:v>1.6682403237452483</c:v>
                  </c:pt>
                </c:numCache>
              </c:numRef>
            </c:plus>
            <c:minus>
              <c:numRef>
                <c:f>'cumm CB'!$F$66:$F$69</c:f>
                <c:numCache>
                  <c:formatCode>General</c:formatCode>
                  <c:ptCount val="4"/>
                  <c:pt idx="0">
                    <c:v>1.4148853114101556</c:v>
                  </c:pt>
                  <c:pt idx="1">
                    <c:v>0.92625986274286021</c:v>
                  </c:pt>
                  <c:pt idx="2">
                    <c:v>1.3261218311719343</c:v>
                  </c:pt>
                  <c:pt idx="3">
                    <c:v>1.6682403237452483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CB'!$A$73:$A$76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CB'!$C$73:$C$76</c:f>
              <c:numCache>
                <c:formatCode>0.00</c:formatCode>
                <c:ptCount val="4"/>
                <c:pt idx="0">
                  <c:v>92.43333333333463</c:v>
                </c:pt>
                <c:pt idx="1">
                  <c:v>91.766666666669508</c:v>
                </c:pt>
                <c:pt idx="2">
                  <c:v>90.266666666667092</c:v>
                </c:pt>
                <c:pt idx="3">
                  <c:v>89.66666666666849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6F7-42D9-825F-6B5571079288}"/>
            </c:ext>
          </c:extLst>
        </c:ser>
        <c:ser>
          <c:idx val="2"/>
          <c:order val="2"/>
          <c:tx>
            <c:v>C40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CB'!$G$66:$G$69</c:f>
                <c:numCache>
                  <c:formatCode>General</c:formatCode>
                  <c:ptCount val="4"/>
                  <c:pt idx="0">
                    <c:v>1.8742811362677925</c:v>
                  </c:pt>
                  <c:pt idx="1">
                    <c:v>1.357927833130836</c:v>
                  </c:pt>
                  <c:pt idx="2">
                    <c:v>1.1613907371976357</c:v>
                  </c:pt>
                  <c:pt idx="3">
                    <c:v>1.3017574445461737</c:v>
                  </c:pt>
                </c:numCache>
              </c:numRef>
            </c:plus>
            <c:minus>
              <c:numRef>
                <c:f>'cumm CB'!$G$66:$G$69</c:f>
                <c:numCache>
                  <c:formatCode>General</c:formatCode>
                  <c:ptCount val="4"/>
                  <c:pt idx="0">
                    <c:v>1.8742811362677925</c:v>
                  </c:pt>
                  <c:pt idx="1">
                    <c:v>1.357927833130836</c:v>
                  </c:pt>
                  <c:pt idx="2">
                    <c:v>1.1613907371976357</c:v>
                  </c:pt>
                  <c:pt idx="3">
                    <c:v>1.3017574445461737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CB'!$A$73:$A$76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CB'!$D$73:$D$76</c:f>
              <c:numCache>
                <c:formatCode>0.00</c:formatCode>
                <c:ptCount val="4"/>
                <c:pt idx="0">
                  <c:v>91.999999999999929</c:v>
                </c:pt>
                <c:pt idx="1">
                  <c:v>90.933333333327468</c:v>
                </c:pt>
                <c:pt idx="2">
                  <c:v>90.366666666660933</c:v>
                </c:pt>
                <c:pt idx="3">
                  <c:v>89.733333333332624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6F7-42D9-825F-6B55710792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4889375"/>
        <c:axId val="2107596175"/>
      </c:lineChart>
      <c:catAx>
        <c:axId val="21448893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</a:t>
                </a:r>
                <a:r>
                  <a:rPr lang="en-IN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concentration (g/l)</a:t>
                </a:r>
                <a:endParaRPr lang="en-IN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107596175"/>
        <c:crosses val="autoZero"/>
        <c:auto val="1"/>
        <c:lblAlgn val="ctr"/>
        <c:lblOffset val="100"/>
        <c:noMultiLvlLbl val="0"/>
      </c:catAx>
      <c:valAx>
        <c:axId val="2107596175"/>
        <c:scaling>
          <c:orientation val="minMax"/>
          <c:max val="10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algn="ctr"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recovery in </a:t>
                </a:r>
              </a:p>
              <a:p>
                <a:pPr algn="ctr"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organic(%)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144889375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0</a:t>
            </a:r>
            <a:r>
              <a:rPr lang="en-IN" baseline="0"/>
              <a:t> Dolapix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Dolapix'!$B$6:$B$13</c:f>
              <c:strCache>
                <c:ptCount val="7"/>
                <c:pt idx="0">
                  <c:v>C0</c:v>
                </c:pt>
                <c:pt idx="2">
                  <c:v>C10</c:v>
                </c:pt>
                <c:pt idx="4">
                  <c:v>C20</c:v>
                </c:pt>
                <c:pt idx="6">
                  <c:v>C30</c:v>
                </c:pt>
              </c:strCache>
            </c:strRef>
          </c:cat>
          <c:val>
            <c:numRef>
              <c:f>'TiO2 Dolapix'!$H$6:$H$13</c:f>
              <c:numCache>
                <c:formatCode>0.00</c:formatCode>
                <c:ptCount val="8"/>
                <c:pt idx="0">
                  <c:v>90.900000000004866</c:v>
                </c:pt>
                <c:pt idx="2">
                  <c:v>93.80000000000166</c:v>
                </c:pt>
                <c:pt idx="4">
                  <c:v>94.400000000000261</c:v>
                </c:pt>
                <c:pt idx="6">
                  <c:v>93.099999999999739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0F-4068-B542-D5CE228B67C4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Dolapix'!$B$6:$B$13</c:f>
              <c:strCache>
                <c:ptCount val="7"/>
                <c:pt idx="0">
                  <c:v>C0</c:v>
                </c:pt>
                <c:pt idx="2">
                  <c:v>C10</c:v>
                </c:pt>
                <c:pt idx="4">
                  <c:v>C20</c:v>
                </c:pt>
                <c:pt idx="6">
                  <c:v>C30</c:v>
                </c:pt>
              </c:strCache>
            </c:strRef>
          </c:cat>
          <c:val>
            <c:numRef>
              <c:f>'TiO2 Dolapix'!$I$6:$I$13</c:f>
              <c:numCache>
                <c:formatCode>0.00</c:formatCode>
                <c:ptCount val="8"/>
                <c:pt idx="0">
                  <c:v>4.8000000000030241</c:v>
                </c:pt>
                <c:pt idx="2">
                  <c:v>2.6000000000010459</c:v>
                </c:pt>
                <c:pt idx="4">
                  <c:v>1.9999999999953388</c:v>
                </c:pt>
                <c:pt idx="6">
                  <c:v>3.6999999999949296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50F-4068-B542-D5CE228B67C4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Dolapix'!$B$6:$B$13</c:f>
              <c:strCache>
                <c:ptCount val="7"/>
                <c:pt idx="0">
                  <c:v>C0</c:v>
                </c:pt>
                <c:pt idx="2">
                  <c:v>C10</c:v>
                </c:pt>
                <c:pt idx="4">
                  <c:v>C20</c:v>
                </c:pt>
                <c:pt idx="6">
                  <c:v>C30</c:v>
                </c:pt>
              </c:strCache>
            </c:strRef>
          </c:cat>
          <c:val>
            <c:numRef>
              <c:f>'TiO2 Dolapix'!$J$6:$J$13</c:f>
              <c:numCache>
                <c:formatCode>0.00</c:formatCode>
                <c:ptCount val="8"/>
                <c:pt idx="0">
                  <c:v>4.2999999999921155</c:v>
                </c:pt>
                <c:pt idx="2">
                  <c:v>3.5999999999972996</c:v>
                </c:pt>
                <c:pt idx="4">
                  <c:v>3.600000000004405</c:v>
                </c:pt>
                <c:pt idx="6">
                  <c:v>3.2000000000053372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50F-4068-B542-D5CE228B67C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</a:t>
                </a:r>
                <a:r>
                  <a:rPr lang="en-IN"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rPr>
                  <a:t>µ</a:t>
                </a:r>
                <a:r>
                  <a:rPr lang="en-IN"/>
                  <a:t>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20</a:t>
            </a:r>
            <a:r>
              <a:rPr lang="en-IN" baseline="0"/>
              <a:t> Dolapix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Dolapix'!$B$14:$B$21</c:f>
              <c:strCache>
                <c:ptCount val="7"/>
                <c:pt idx="0">
                  <c:v>C0</c:v>
                </c:pt>
                <c:pt idx="2">
                  <c:v>C10</c:v>
                </c:pt>
                <c:pt idx="4">
                  <c:v>C20</c:v>
                </c:pt>
                <c:pt idx="6">
                  <c:v>C30</c:v>
                </c:pt>
              </c:strCache>
            </c:strRef>
          </c:cat>
          <c:val>
            <c:numRef>
              <c:f>'TiO2 Dolapix'!$H$14:$H$21</c:f>
              <c:numCache>
                <c:formatCode>0.00</c:formatCode>
                <c:ptCount val="8"/>
                <c:pt idx="0">
                  <c:v>4.199999999997317</c:v>
                </c:pt>
                <c:pt idx="2">
                  <c:v>16.199999999997772</c:v>
                </c:pt>
                <c:pt idx="4">
                  <c:v>28.700000000000614</c:v>
                </c:pt>
                <c:pt idx="6">
                  <c:v>41.199999999996351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64-4829-8DD6-E3B645CB5F95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Dolapix'!$B$14:$B$21</c:f>
              <c:strCache>
                <c:ptCount val="7"/>
                <c:pt idx="0">
                  <c:v>C0</c:v>
                </c:pt>
                <c:pt idx="2">
                  <c:v>C10</c:v>
                </c:pt>
                <c:pt idx="4">
                  <c:v>C20</c:v>
                </c:pt>
                <c:pt idx="6">
                  <c:v>C30</c:v>
                </c:pt>
              </c:strCache>
            </c:strRef>
          </c:cat>
          <c:val>
            <c:numRef>
              <c:f>'TiO2 Dolapix'!$I$14:$I$21</c:f>
              <c:numCache>
                <c:formatCode>0.00</c:formatCode>
                <c:ptCount val="8"/>
                <c:pt idx="0">
                  <c:v>94.900000000002649</c:v>
                </c:pt>
                <c:pt idx="2">
                  <c:v>82.19999999999672</c:v>
                </c:pt>
                <c:pt idx="4">
                  <c:v>68.399999999996908</c:v>
                </c:pt>
                <c:pt idx="6">
                  <c:v>54.999999999999716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664-4829-8DD6-E3B645CB5F95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Dolapix'!$B$14:$B$21</c:f>
              <c:strCache>
                <c:ptCount val="7"/>
                <c:pt idx="0">
                  <c:v>C0</c:v>
                </c:pt>
                <c:pt idx="2">
                  <c:v>C10</c:v>
                </c:pt>
                <c:pt idx="4">
                  <c:v>C20</c:v>
                </c:pt>
                <c:pt idx="6">
                  <c:v>C30</c:v>
                </c:pt>
              </c:strCache>
            </c:strRef>
          </c:cat>
          <c:val>
            <c:numRef>
              <c:f>'TiO2 Dolapix'!$J$14:$J$21</c:f>
              <c:numCache>
                <c:formatCode>0.00</c:formatCode>
                <c:ptCount val="8"/>
                <c:pt idx="0">
                  <c:v>0.90000000000003966</c:v>
                </c:pt>
                <c:pt idx="2">
                  <c:v>1.6000000000055137</c:v>
                </c:pt>
                <c:pt idx="4">
                  <c:v>2.9000000000024837</c:v>
                </c:pt>
                <c:pt idx="6">
                  <c:v>3.8000000000039389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664-4829-8DD6-E3B645CB5F9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</a:t>
                </a:r>
                <a:r>
                  <a:rPr lang="en-IN" sz="8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(</a:t>
                </a:r>
                <a:r>
                  <a:rPr lang="en-IN"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rPr>
                  <a:t>µ</a:t>
                </a:r>
                <a:r>
                  <a:rPr lang="en-IN" sz="8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40</a:t>
            </a:r>
            <a:r>
              <a:rPr lang="en-IN" baseline="0"/>
              <a:t> Dolapix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Dolapix'!$B$22:$B$29</c:f>
              <c:strCache>
                <c:ptCount val="7"/>
                <c:pt idx="0">
                  <c:v>C0</c:v>
                </c:pt>
                <c:pt idx="2">
                  <c:v>C10</c:v>
                </c:pt>
                <c:pt idx="4">
                  <c:v>C20</c:v>
                </c:pt>
                <c:pt idx="6">
                  <c:v>C30</c:v>
                </c:pt>
              </c:strCache>
            </c:strRef>
          </c:cat>
          <c:val>
            <c:numRef>
              <c:f>'TiO2 Dolapix'!$H$22:$H$29</c:f>
              <c:numCache>
                <c:formatCode>0.00</c:formatCode>
                <c:ptCount val="8"/>
                <c:pt idx="0">
                  <c:v>2.3000000000052978</c:v>
                </c:pt>
                <c:pt idx="2">
                  <c:v>18.599999999999284</c:v>
                </c:pt>
                <c:pt idx="4">
                  <c:v>29.199999999995896</c:v>
                </c:pt>
                <c:pt idx="6">
                  <c:v>50.799999999998846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0A-4B11-AB54-F4CBA50B7FA3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Dolapix'!$B$22:$B$29</c:f>
              <c:strCache>
                <c:ptCount val="7"/>
                <c:pt idx="0">
                  <c:v>C0</c:v>
                </c:pt>
                <c:pt idx="2">
                  <c:v>C10</c:v>
                </c:pt>
                <c:pt idx="4">
                  <c:v>C20</c:v>
                </c:pt>
                <c:pt idx="6">
                  <c:v>C30</c:v>
                </c:pt>
              </c:strCache>
            </c:strRef>
          </c:cat>
          <c:val>
            <c:numRef>
              <c:f>'TiO2 Dolapix'!$I$22:$I$29</c:f>
              <c:numCache>
                <c:formatCode>0.00</c:formatCode>
                <c:ptCount val="8"/>
                <c:pt idx="0">
                  <c:v>97.499999999996589</c:v>
                </c:pt>
                <c:pt idx="2">
                  <c:v>79.09999999999684</c:v>
                </c:pt>
                <c:pt idx="4">
                  <c:v>68.300000000000693</c:v>
                </c:pt>
                <c:pt idx="6">
                  <c:v>47.499999999999432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0A-4B11-AB54-F4CBA50B7FA3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Dolapix'!$B$22:$B$29</c:f>
              <c:strCache>
                <c:ptCount val="7"/>
                <c:pt idx="0">
                  <c:v>C0</c:v>
                </c:pt>
                <c:pt idx="2">
                  <c:v>C10</c:v>
                </c:pt>
                <c:pt idx="4">
                  <c:v>C20</c:v>
                </c:pt>
                <c:pt idx="6">
                  <c:v>C30</c:v>
                </c:pt>
              </c:strCache>
            </c:strRef>
          </c:cat>
          <c:val>
            <c:numRef>
              <c:f>'TiO2 Dolapix'!$J$22:$J$29</c:f>
              <c:numCache>
                <c:formatCode>0.00</c:formatCode>
                <c:ptCount val="8"/>
                <c:pt idx="0">
                  <c:v>0.19999999999811835</c:v>
                </c:pt>
                <c:pt idx="2">
                  <c:v>2.3000000000038821</c:v>
                </c:pt>
                <c:pt idx="4">
                  <c:v>2.5000000000034159</c:v>
                </c:pt>
                <c:pt idx="6">
                  <c:v>1.7000000000017279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10A-4B11-AB54-F4CBA50B7FA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</a:t>
                </a:r>
                <a:r>
                  <a:rPr lang="en-IN" sz="8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(</a:t>
                </a:r>
                <a:r>
                  <a:rPr lang="en-IN"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rPr>
                  <a:t>µ</a:t>
                </a:r>
                <a:r>
                  <a:rPr lang="en-IN" sz="8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20</a:t>
            </a:r>
            <a:r>
              <a:rPr lang="en-IN" baseline="0"/>
              <a:t> Dolapix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Dolapix'!$B$54:$B$61</c:f>
              <c:strCache>
                <c:ptCount val="7"/>
                <c:pt idx="0">
                  <c:v>C40</c:v>
                </c:pt>
                <c:pt idx="2">
                  <c:v>C50</c:v>
                </c:pt>
                <c:pt idx="4">
                  <c:v>C60</c:v>
                </c:pt>
                <c:pt idx="6">
                  <c:v>C70</c:v>
                </c:pt>
              </c:strCache>
            </c:strRef>
          </c:cat>
          <c:val>
            <c:numRef>
              <c:f>'TiO2 Dolapix'!$H$54:$H$61</c:f>
              <c:numCache>
                <c:formatCode>0.00</c:formatCode>
                <c:ptCount val="8"/>
                <c:pt idx="0">
                  <c:v>40.599999999997749</c:v>
                </c:pt>
                <c:pt idx="2">
                  <c:v>41.29999999999967</c:v>
                </c:pt>
                <c:pt idx="4">
                  <c:v>42.699999999996407</c:v>
                </c:pt>
                <c:pt idx="6">
                  <c:v>42.699999999996407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93-4356-8C65-FB7E7827AC23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Dolapix'!$B$54:$B$61</c:f>
              <c:strCache>
                <c:ptCount val="7"/>
                <c:pt idx="0">
                  <c:v>C40</c:v>
                </c:pt>
                <c:pt idx="2">
                  <c:v>C50</c:v>
                </c:pt>
                <c:pt idx="4">
                  <c:v>C60</c:v>
                </c:pt>
                <c:pt idx="6">
                  <c:v>C70</c:v>
                </c:pt>
              </c:strCache>
            </c:strRef>
          </c:cat>
          <c:val>
            <c:numRef>
              <c:f>'TiO2 Dolapix'!$I$54:$I$61</c:f>
              <c:numCache>
                <c:formatCode>0.00</c:formatCode>
                <c:ptCount val="8"/>
                <c:pt idx="0">
                  <c:v>57.10000000000548</c:v>
                </c:pt>
                <c:pt idx="2">
                  <c:v>56.800000000002626</c:v>
                </c:pt>
                <c:pt idx="4">
                  <c:v>53.799999999995407</c:v>
                </c:pt>
                <c:pt idx="6">
                  <c:v>55.19999999999925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93-4356-8C65-FB7E7827AC23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Dolapix'!$B$54:$B$61</c:f>
              <c:strCache>
                <c:ptCount val="7"/>
                <c:pt idx="0">
                  <c:v>C40</c:v>
                </c:pt>
                <c:pt idx="2">
                  <c:v>C50</c:v>
                </c:pt>
                <c:pt idx="4">
                  <c:v>C60</c:v>
                </c:pt>
                <c:pt idx="6">
                  <c:v>C70</c:v>
                </c:pt>
              </c:strCache>
            </c:strRef>
          </c:cat>
          <c:val>
            <c:numRef>
              <c:f>'TiO2 Dolapix'!$J$54:$J$61</c:f>
              <c:numCache>
                <c:formatCode>0.00</c:formatCode>
                <c:ptCount val="8"/>
                <c:pt idx="0">
                  <c:v>2.2999999999967766</c:v>
                </c:pt>
                <c:pt idx="2">
                  <c:v>1.8999999999977091</c:v>
                </c:pt>
                <c:pt idx="4">
                  <c:v>3.5000000000081908</c:v>
                </c:pt>
                <c:pt idx="6">
                  <c:v>2.1000000000043482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993-4356-8C65-FB7E7827AC2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</a:t>
                </a:r>
                <a:r>
                  <a:rPr lang="en-IN" sz="8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(</a:t>
                </a:r>
                <a:r>
                  <a:rPr lang="en-IN"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rPr>
                  <a:t>µ</a:t>
                </a:r>
                <a:r>
                  <a:rPr lang="en-IN" sz="8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40</a:t>
            </a:r>
            <a:r>
              <a:rPr lang="en-IN" baseline="0"/>
              <a:t> Dolapix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Dolapix'!$B$62:$B$69</c:f>
              <c:strCache>
                <c:ptCount val="7"/>
                <c:pt idx="0">
                  <c:v>C40</c:v>
                </c:pt>
                <c:pt idx="2">
                  <c:v>C50</c:v>
                </c:pt>
                <c:pt idx="4">
                  <c:v>C60</c:v>
                </c:pt>
                <c:pt idx="6">
                  <c:v>C70</c:v>
                </c:pt>
              </c:strCache>
            </c:strRef>
          </c:cat>
          <c:val>
            <c:numRef>
              <c:f>'TiO2 Dolapix'!$H$62:$H$69</c:f>
              <c:numCache>
                <c:formatCode>0.00</c:formatCode>
                <c:ptCount val="8"/>
                <c:pt idx="0">
                  <c:v>48.199999999994247</c:v>
                </c:pt>
                <c:pt idx="2">
                  <c:v>48.899999999996169</c:v>
                </c:pt>
                <c:pt idx="4">
                  <c:v>50.999999999994827</c:v>
                </c:pt>
                <c:pt idx="6">
                  <c:v>52.39999999999867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73-4C69-B455-250FA74D84E3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Dolapix'!$B$62:$B$69</c:f>
              <c:strCache>
                <c:ptCount val="7"/>
                <c:pt idx="0">
                  <c:v>C40</c:v>
                </c:pt>
                <c:pt idx="2">
                  <c:v>C50</c:v>
                </c:pt>
                <c:pt idx="4">
                  <c:v>C60</c:v>
                </c:pt>
                <c:pt idx="6">
                  <c:v>C70</c:v>
                </c:pt>
              </c:strCache>
            </c:strRef>
          </c:cat>
          <c:val>
            <c:numRef>
              <c:f>'TiO2 Dolapix'!$I$62:$I$69</c:f>
              <c:numCache>
                <c:formatCode>0.00</c:formatCode>
                <c:ptCount val="8"/>
                <c:pt idx="0">
                  <c:v>50.199999999996692</c:v>
                </c:pt>
                <c:pt idx="2">
                  <c:v>48.699999999996635</c:v>
                </c:pt>
                <c:pt idx="4">
                  <c:v>46.399999999998442</c:v>
                </c:pt>
                <c:pt idx="6">
                  <c:v>44.800000000002171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173-4C69-B455-250FA74D84E3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'TiO2 Dolapix'!$B$62:$B$69</c:f>
              <c:strCache>
                <c:ptCount val="7"/>
                <c:pt idx="0">
                  <c:v>C40</c:v>
                </c:pt>
                <c:pt idx="2">
                  <c:v>C50</c:v>
                </c:pt>
                <c:pt idx="4">
                  <c:v>C60</c:v>
                </c:pt>
                <c:pt idx="6">
                  <c:v>C70</c:v>
                </c:pt>
              </c:strCache>
            </c:strRef>
          </c:cat>
          <c:val>
            <c:numRef>
              <c:f>'TiO2 Dolapix'!$J$62:$J$69</c:f>
              <c:numCache>
                <c:formatCode>0.00</c:formatCode>
                <c:ptCount val="8"/>
                <c:pt idx="0">
                  <c:v>1.6000000000090664</c:v>
                </c:pt>
                <c:pt idx="2">
                  <c:v>2.4000000000072017</c:v>
                </c:pt>
                <c:pt idx="4">
                  <c:v>2.6000000000067356</c:v>
                </c:pt>
                <c:pt idx="6">
                  <c:v>2.799999999999164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173-4C69-B455-250FA74D84E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</a:t>
                </a:r>
                <a:r>
                  <a:rPr lang="en-IN" sz="8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(</a:t>
                </a:r>
                <a:r>
                  <a:rPr lang="en-IN"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rPr>
                  <a:t>µ</a:t>
                </a:r>
                <a:r>
                  <a:rPr lang="en-IN" sz="8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recovery in aqueous phase with Dolapix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'TiO2 Dolapix'!$B$95</c:f>
              <c:strCache>
                <c:ptCount val="1"/>
                <c:pt idx="0">
                  <c:v>TiO2 20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'TiO2 Dolapix'!$A$96:$A$103</c:f>
              <c:numCache>
                <c:formatCode>General</c:formatCode>
                <c:ptCount val="8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</c:numCache>
            </c:numRef>
          </c:cat>
          <c:val>
            <c:numRef>
              <c:f>'TiO2 Dolapix'!$B$96:$B$103</c:f>
              <c:numCache>
                <c:formatCode>0.00</c:formatCode>
                <c:ptCount val="8"/>
                <c:pt idx="0">
                  <c:v>4.199999999997317</c:v>
                </c:pt>
                <c:pt idx="1">
                  <c:v>16.199999999997772</c:v>
                </c:pt>
                <c:pt idx="2">
                  <c:v>28.700000000000614</c:v>
                </c:pt>
                <c:pt idx="3">
                  <c:v>41.199999999996351</c:v>
                </c:pt>
                <c:pt idx="4">
                  <c:v>40.599999999997749</c:v>
                </c:pt>
                <c:pt idx="5">
                  <c:v>41.29999999999967</c:v>
                </c:pt>
                <c:pt idx="6">
                  <c:v>42.699999999996407</c:v>
                </c:pt>
                <c:pt idx="7">
                  <c:v>42.699999999996407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5C2-44D7-9E8F-5F34BDBAA0FD}"/>
            </c:ext>
          </c:extLst>
        </c:ser>
        <c:ser>
          <c:idx val="1"/>
          <c:order val="1"/>
          <c:tx>
            <c:strRef>
              <c:f>'TiO2 Dolapix'!$C$95</c:f>
              <c:strCache>
                <c:ptCount val="1"/>
                <c:pt idx="0">
                  <c:v>TiO2 40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'TiO2 Dolapix'!$A$96:$A$103</c:f>
              <c:numCache>
                <c:formatCode>General</c:formatCode>
                <c:ptCount val="8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</c:numCache>
            </c:numRef>
          </c:cat>
          <c:val>
            <c:numRef>
              <c:f>'TiO2 Dolapix'!$C$96:$C$103</c:f>
              <c:numCache>
                <c:formatCode>0.00</c:formatCode>
                <c:ptCount val="8"/>
                <c:pt idx="0">
                  <c:v>2.3000000000052978</c:v>
                </c:pt>
                <c:pt idx="1">
                  <c:v>18.599999999999284</c:v>
                </c:pt>
                <c:pt idx="2">
                  <c:v>29.199999999995896</c:v>
                </c:pt>
                <c:pt idx="3">
                  <c:v>50.799999999998846</c:v>
                </c:pt>
                <c:pt idx="4">
                  <c:v>48.199999999994247</c:v>
                </c:pt>
                <c:pt idx="5">
                  <c:v>48.899999999996169</c:v>
                </c:pt>
                <c:pt idx="6">
                  <c:v>50.999999999994827</c:v>
                </c:pt>
                <c:pt idx="7">
                  <c:v>52.39999999999867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5C2-44D7-9E8F-5F34BDBAA0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5673136"/>
        <c:axId val="1665693776"/>
      </c:lineChart>
      <c:catAx>
        <c:axId val="16656731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</a:t>
                </a:r>
                <a:r>
                  <a:rPr lang="en-IN"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rPr>
                  <a:t>µl)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5693776"/>
        <c:crosses val="autoZero"/>
        <c:auto val="1"/>
        <c:lblAlgn val="ctr"/>
        <c:lblOffset val="100"/>
        <c:noMultiLvlLbl val="0"/>
      </c:catAx>
      <c:valAx>
        <c:axId val="166569377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recovery in aqueous</a:t>
                </a:r>
                <a:r>
                  <a:rPr lang="en-IN" baseline="0"/>
                  <a:t> (%)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56731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Recovery in aqueous</a:t>
            </a:r>
            <a:r>
              <a:rPr lang="en-IN" baseline="0"/>
              <a:t> phase with SHMP</a:t>
            </a:r>
            <a:r>
              <a:rPr lang="en-IN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'cumm TiO2'!$C$61</c:f>
              <c:strCache>
                <c:ptCount val="1"/>
                <c:pt idx="0">
                  <c:v>TiO2 20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TiO2'!$G$62:$G$65</c:f>
                <c:numCache>
                  <c:formatCode>General</c:formatCode>
                  <c:ptCount val="4"/>
                  <c:pt idx="0">
                    <c:v>1.3905413813795215</c:v>
                  </c:pt>
                  <c:pt idx="1">
                    <c:v>4.3080385843729632</c:v>
                  </c:pt>
                  <c:pt idx="2">
                    <c:v>3.2331749789423405</c:v>
                  </c:pt>
                  <c:pt idx="3">
                    <c:v>3.7021581693821783</c:v>
                  </c:pt>
                </c:numCache>
              </c:numRef>
            </c:plus>
            <c:minus>
              <c:numRef>
                <c:f>'cumm TiO2'!$G$62:$G$65</c:f>
                <c:numCache>
                  <c:formatCode>General</c:formatCode>
                  <c:ptCount val="4"/>
                  <c:pt idx="0">
                    <c:v>1.3905413813795215</c:v>
                  </c:pt>
                  <c:pt idx="1">
                    <c:v>4.3080385843729632</c:v>
                  </c:pt>
                  <c:pt idx="2">
                    <c:v>3.2331749789423405</c:v>
                  </c:pt>
                  <c:pt idx="3">
                    <c:v>3.7021581693821783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TiO2'!$A$62:$A$65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TiO2'!$C$62:$C$65</c:f>
              <c:numCache>
                <c:formatCode>0.00</c:formatCode>
                <c:ptCount val="4"/>
                <c:pt idx="0">
                  <c:v>0.29999999999574811</c:v>
                </c:pt>
                <c:pt idx="1">
                  <c:v>6.5000000000026148</c:v>
                </c:pt>
                <c:pt idx="2">
                  <c:v>50.699999999991974</c:v>
                </c:pt>
                <c:pt idx="3">
                  <c:v>54.400000000001114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AD-44B9-9A28-23984B198BAA}"/>
            </c:ext>
          </c:extLst>
        </c:ser>
        <c:ser>
          <c:idx val="2"/>
          <c:order val="1"/>
          <c:tx>
            <c:strRef>
              <c:f>'cumm TiO2'!$D$61</c:f>
              <c:strCache>
                <c:ptCount val="1"/>
                <c:pt idx="0">
                  <c:v>TiO2 40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'cumm TiO2'!$F$62:$F$65</c:f>
                <c:numCache>
                  <c:formatCode>General</c:formatCode>
                  <c:ptCount val="4"/>
                  <c:pt idx="0">
                    <c:v>2.4895343607479048</c:v>
                  </c:pt>
                  <c:pt idx="1">
                    <c:v>5.1522282558087902</c:v>
                  </c:pt>
                  <c:pt idx="2">
                    <c:v>8.5935066959569486</c:v>
                  </c:pt>
                  <c:pt idx="3">
                    <c:v>8.3955239926448115</c:v>
                  </c:pt>
                </c:numCache>
              </c:numRef>
            </c:plus>
            <c:minus>
              <c:numRef>
                <c:f>'cumm TiO2'!$F$62:$F$65</c:f>
                <c:numCache>
                  <c:formatCode>General</c:formatCode>
                  <c:ptCount val="4"/>
                  <c:pt idx="0">
                    <c:v>2.4895343607479048</c:v>
                  </c:pt>
                  <c:pt idx="1">
                    <c:v>5.1522282558087902</c:v>
                  </c:pt>
                  <c:pt idx="2">
                    <c:v>8.5935066959569486</c:v>
                  </c:pt>
                  <c:pt idx="3">
                    <c:v>8.3955239926448115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TiO2'!$A$62:$A$65</c:f>
              <c:numCache>
                <c:formatCode>0.E+00</c:formatCode>
                <c:ptCount val="4"/>
                <c:pt idx="0" formatCode="General">
                  <c:v>0</c:v>
                </c:pt>
                <c:pt idx="1">
                  <c:v>1.0000000000000001E-5</c:v>
                </c:pt>
                <c:pt idx="2">
                  <c:v>1E-3</c:v>
                </c:pt>
                <c:pt idx="3" formatCode="General">
                  <c:v>0.1</c:v>
                </c:pt>
              </c:numCache>
            </c:numRef>
          </c:cat>
          <c:val>
            <c:numRef>
              <c:f>'cumm TiO2'!$D$62:$D$65</c:f>
              <c:numCache>
                <c:formatCode>0.00</c:formatCode>
                <c:ptCount val="4"/>
                <c:pt idx="0">
                  <c:v>4.7999999999994714</c:v>
                </c:pt>
                <c:pt idx="1">
                  <c:v>10.400000000000631</c:v>
                </c:pt>
                <c:pt idx="2">
                  <c:v>65.899999999999181</c:v>
                </c:pt>
                <c:pt idx="3">
                  <c:v>66.70000000000087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EAD-44B9-9A28-23984B198B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4889375"/>
        <c:axId val="2107596175"/>
      </c:lineChart>
      <c:catAx>
        <c:axId val="21448893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</a:t>
                </a:r>
                <a:r>
                  <a:rPr lang="en-IN" baseline="0"/>
                  <a:t> concentration (g/l)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7596175"/>
        <c:crosses val="autoZero"/>
        <c:auto val="1"/>
        <c:lblAlgn val="ctr"/>
        <c:lblOffset val="100"/>
        <c:noMultiLvlLbl val="0"/>
      </c:catAx>
      <c:valAx>
        <c:axId val="2107596175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recovery in aqueous(%)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4889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20</a:t>
            </a:r>
            <a:r>
              <a:rPr lang="en-IN" baseline="0"/>
              <a:t> SHMP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TiO2'!$S$18:$S$24</c:f>
                <c:numCache>
                  <c:formatCode>General</c:formatCode>
                  <c:ptCount val="7"/>
                  <c:pt idx="0">
                    <c:v>2.4895343607479048</c:v>
                  </c:pt>
                  <c:pt idx="2">
                    <c:v>5.1522282558087902</c:v>
                  </c:pt>
                  <c:pt idx="4">
                    <c:v>8.5935066959569486</c:v>
                  </c:pt>
                  <c:pt idx="6">
                    <c:v>8.3955239926448115</c:v>
                  </c:pt>
                </c:numCache>
              </c:numRef>
            </c:plus>
            <c:minus>
              <c:numRef>
                <c:f>'cumm TiO2'!$S$18:$S$24</c:f>
                <c:numCache>
                  <c:formatCode>General</c:formatCode>
                  <c:ptCount val="7"/>
                  <c:pt idx="0">
                    <c:v>2.4895343607479048</c:v>
                  </c:pt>
                  <c:pt idx="2">
                    <c:v>5.1522282558087902</c:v>
                  </c:pt>
                  <c:pt idx="4">
                    <c:v>8.5935066959569486</c:v>
                  </c:pt>
                  <c:pt idx="6">
                    <c:v>8.3955239926448115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TiO2'!$A$18:$A$24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TiO2'!$M$18:$M$24</c:f>
              <c:numCache>
                <c:formatCode>0.00</c:formatCode>
                <c:ptCount val="7"/>
                <c:pt idx="0">
                  <c:v>2.4999999999977263</c:v>
                </c:pt>
                <c:pt idx="2">
                  <c:v>10.60000000000135</c:v>
                </c:pt>
                <c:pt idx="4">
                  <c:v>58.999999999999865</c:v>
                </c:pt>
                <c:pt idx="6">
                  <c:v>62.966666666665581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B9-449A-89E3-2B928CBED365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TiO2'!$T$18:$T$24</c:f>
                <c:numCache>
                  <c:formatCode>General</c:formatCode>
                  <c:ptCount val="7"/>
                  <c:pt idx="0">
                    <c:v>2.9188722327451764</c:v>
                  </c:pt>
                  <c:pt idx="2">
                    <c:v>4.1149628322907601</c:v>
                  </c:pt>
                  <c:pt idx="4">
                    <c:v>7.3286995056838942</c:v>
                  </c:pt>
                  <c:pt idx="6">
                    <c:v>7.2528828291484979</c:v>
                  </c:pt>
                </c:numCache>
              </c:numRef>
            </c:plus>
            <c:minus>
              <c:numRef>
                <c:f>'cumm TiO2'!$T$18:$T$24</c:f>
                <c:numCache>
                  <c:formatCode>General</c:formatCode>
                  <c:ptCount val="7"/>
                  <c:pt idx="0">
                    <c:v>2.9188722327451764</c:v>
                  </c:pt>
                  <c:pt idx="2">
                    <c:v>4.1149628322907601</c:v>
                  </c:pt>
                  <c:pt idx="4">
                    <c:v>7.3286995056838942</c:v>
                  </c:pt>
                  <c:pt idx="6">
                    <c:v>7.2528828291484979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TiO2'!$A$18:$A$24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TiO2'!$N$18:$N$24</c:f>
              <c:numCache>
                <c:formatCode>0.00</c:formatCode>
                <c:ptCount val="7"/>
                <c:pt idx="0">
                  <c:v>93.166666666661513</c:v>
                </c:pt>
                <c:pt idx="2">
                  <c:v>84.266666666664491</c:v>
                </c:pt>
                <c:pt idx="4">
                  <c:v>37.233333333333007</c:v>
                </c:pt>
                <c:pt idx="6">
                  <c:v>34.0999999999975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AB9-449A-89E3-2B928CBED365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TiO2'!$A$18:$A$24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TiO2'!$O$18:$O$24</c:f>
              <c:numCache>
                <c:formatCode>0.00</c:formatCode>
                <c:ptCount val="7"/>
                <c:pt idx="0">
                  <c:v>4.3333333333407662</c:v>
                </c:pt>
                <c:pt idx="2">
                  <c:v>5.1333333333341651</c:v>
                </c:pt>
                <c:pt idx="4">
                  <c:v>3.7666666666671307</c:v>
                </c:pt>
                <c:pt idx="6">
                  <c:v>2.9333333333369236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AB9-449A-89E3-2B928CBED36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TiO2 40</a:t>
            </a:r>
            <a:r>
              <a:rPr lang="en-IN" baseline="0"/>
              <a:t> SHMP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TiO2'!$S$30:$S$36</c:f>
                <c:numCache>
                  <c:formatCode>General</c:formatCode>
                  <c:ptCount val="7"/>
                  <c:pt idx="0">
                    <c:v>1.3905413813795215</c:v>
                  </c:pt>
                  <c:pt idx="2">
                    <c:v>4.3080385843729632</c:v>
                  </c:pt>
                  <c:pt idx="4">
                    <c:v>3.2331749789423405</c:v>
                  </c:pt>
                  <c:pt idx="6">
                    <c:v>3.7021581693821783</c:v>
                  </c:pt>
                </c:numCache>
              </c:numRef>
            </c:plus>
            <c:minus>
              <c:numRef>
                <c:f>'cumm TiO2'!$S$30:$S$36</c:f>
                <c:numCache>
                  <c:formatCode>General</c:formatCode>
                  <c:ptCount val="7"/>
                  <c:pt idx="0">
                    <c:v>1.3905413813795215</c:v>
                  </c:pt>
                  <c:pt idx="2">
                    <c:v>4.3080385843729632</c:v>
                  </c:pt>
                  <c:pt idx="4">
                    <c:v>3.2331749789423405</c:v>
                  </c:pt>
                  <c:pt idx="6">
                    <c:v>3.7021581693821783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TiO2'!$A$30:$A$36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TiO2'!$M$30:$M$36</c:f>
              <c:numCache>
                <c:formatCode>0.00</c:formatCode>
                <c:ptCount val="7"/>
                <c:pt idx="0">
                  <c:v>3.4000000000003658</c:v>
                </c:pt>
                <c:pt idx="2">
                  <c:v>14.066666666665858</c:v>
                </c:pt>
                <c:pt idx="4">
                  <c:v>69.166666666667709</c:v>
                </c:pt>
                <c:pt idx="6">
                  <c:v>70.466666666669411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BB-4526-910F-17BA7ED094C8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'cumm TiO2'!$T$30:$T$36</c:f>
                <c:numCache>
                  <c:formatCode>General</c:formatCode>
                  <c:ptCount val="7"/>
                  <c:pt idx="0">
                    <c:v>3.252917733016055</c:v>
                  </c:pt>
                  <c:pt idx="2">
                    <c:v>2.1589676545357559</c:v>
                  </c:pt>
                  <c:pt idx="4">
                    <c:v>1.1391255905759745</c:v>
                  </c:pt>
                  <c:pt idx="6">
                    <c:v>1.9512694443473668</c:v>
                  </c:pt>
                </c:numCache>
              </c:numRef>
            </c:plus>
            <c:minus>
              <c:numRef>
                <c:f>'cumm TiO2'!$T$30:$T$36</c:f>
                <c:numCache>
                  <c:formatCode>General</c:formatCode>
                  <c:ptCount val="7"/>
                  <c:pt idx="0">
                    <c:v>3.252917733016055</c:v>
                  </c:pt>
                  <c:pt idx="2">
                    <c:v>2.1589676545357559</c:v>
                  </c:pt>
                  <c:pt idx="4">
                    <c:v>1.1391255905759745</c:v>
                  </c:pt>
                  <c:pt idx="6">
                    <c:v>1.9512694443473668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'cumm TiO2'!$A$30:$A$36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TiO2'!$N$30:$N$36</c:f>
              <c:numCache>
                <c:formatCode>0.00</c:formatCode>
                <c:ptCount val="7"/>
                <c:pt idx="0">
                  <c:v>93.033333333333232</c:v>
                </c:pt>
                <c:pt idx="2">
                  <c:v>81.000000000000696</c:v>
                </c:pt>
                <c:pt idx="4">
                  <c:v>25.266666666664623</c:v>
                </c:pt>
                <c:pt idx="6">
                  <c:v>24.733333333334901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BB-4526-910F-17BA7ED094C8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'cumm TiO2'!$A$30:$A$36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'cumm TiO2'!$O$30:$O$36</c:f>
              <c:numCache>
                <c:formatCode>0.00</c:formatCode>
                <c:ptCount val="7"/>
                <c:pt idx="0">
                  <c:v>3.5666666666664124</c:v>
                </c:pt>
                <c:pt idx="2">
                  <c:v>4.9333333333334464</c:v>
                </c:pt>
                <c:pt idx="4">
                  <c:v>5.5666666666676718</c:v>
                </c:pt>
                <c:pt idx="6">
                  <c:v>4.7999999999956868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9BB-4526-910F-17BA7ED094C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33832367"/>
        <c:axId val="633833327"/>
      </c:barChart>
      <c:catAx>
        <c:axId val="633832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3327"/>
        <c:crosses val="autoZero"/>
        <c:auto val="1"/>
        <c:lblAlgn val="ctr"/>
        <c:lblOffset val="100"/>
        <c:noMultiLvlLbl val="0"/>
      </c:catAx>
      <c:valAx>
        <c:axId val="633833327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38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latin typeface="Times New Roman" panose="02020603050405020304" pitchFamily="18" charset="0"/>
                <a:cs typeface="Times New Roman" panose="02020603050405020304" pitchFamily="18" charset="0"/>
              </a:rPr>
              <a:t>Comparison of SHMP and Dolapix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SHMP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'comp SHMP &amp; Dol'!$B$4:$C$4</c:f>
              <c:strCache>
                <c:ptCount val="2"/>
                <c:pt idx="0">
                  <c:v>T20</c:v>
                </c:pt>
                <c:pt idx="1">
                  <c:v>T40</c:v>
                </c:pt>
              </c:strCache>
            </c:strRef>
          </c:cat>
          <c:val>
            <c:numRef>
              <c:f>'comp SHMP &amp; Dol'!$B$5:$C$5</c:f>
              <c:numCache>
                <c:formatCode>0.00</c:formatCode>
                <c:ptCount val="2"/>
                <c:pt idx="0">
                  <c:v>62.97</c:v>
                </c:pt>
                <c:pt idx="1">
                  <c:v>70.47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C8-456D-AC35-4D8A7CD38329}"/>
            </c:ext>
          </c:extLst>
        </c:ser>
        <c:ser>
          <c:idx val="1"/>
          <c:order val="1"/>
          <c:tx>
            <c:v>Dolapix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'comp SHMP &amp; Dol'!$B$4:$C$4</c:f>
              <c:strCache>
                <c:ptCount val="2"/>
                <c:pt idx="0">
                  <c:v>T20</c:v>
                </c:pt>
                <c:pt idx="1">
                  <c:v>T40</c:v>
                </c:pt>
              </c:strCache>
            </c:strRef>
          </c:cat>
          <c:val>
            <c:numRef>
              <c:f>'comp SHMP &amp; Dol'!$B$6:$C$6</c:f>
              <c:numCache>
                <c:formatCode>0.00</c:formatCode>
                <c:ptCount val="2"/>
                <c:pt idx="0">
                  <c:v>41.3</c:v>
                </c:pt>
                <c:pt idx="1">
                  <c:v>48.9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C8-456D-AC35-4D8A7CD383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46906367"/>
        <c:axId val="746928927"/>
      </c:barChart>
      <c:catAx>
        <c:axId val="7469063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Sample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46928927"/>
        <c:crosses val="autoZero"/>
        <c:auto val="1"/>
        <c:lblAlgn val="ctr"/>
        <c:lblOffset val="100"/>
        <c:noMultiLvlLbl val="0"/>
      </c:catAx>
      <c:valAx>
        <c:axId val="746928927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Recovery in aqueous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469063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CB 0 Dolapix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'CB Dolapix'!$B$3:$B$10</c:f>
              <c:numCache>
                <c:formatCode>General</c:formatCode>
                <c:ptCount val="8"/>
                <c:pt idx="0">
                  <c:v>0</c:v>
                </c:pt>
                <c:pt idx="2">
                  <c:v>10</c:v>
                </c:pt>
                <c:pt idx="4">
                  <c:v>20</c:v>
                </c:pt>
                <c:pt idx="6">
                  <c:v>30</c:v>
                </c:pt>
              </c:numCache>
            </c:numRef>
          </c:cat>
          <c:val>
            <c:numRef>
              <c:f>'CB Dolapix'!$H$3:$H$10</c:f>
              <c:numCache>
                <c:formatCode>0.00</c:formatCode>
                <c:ptCount val="8"/>
                <c:pt idx="0">
                  <c:v>2.7000000000043656</c:v>
                </c:pt>
                <c:pt idx="2">
                  <c:v>3.700000000002035</c:v>
                </c:pt>
                <c:pt idx="4">
                  <c:v>3.4000000000062869</c:v>
                </c:pt>
                <c:pt idx="6">
                  <c:v>3.4999999999953957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C7-4BC4-91FC-A40EDE752E0B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'CB Dolapix'!$B$3:$B$10</c:f>
              <c:numCache>
                <c:formatCode>General</c:formatCode>
                <c:ptCount val="8"/>
                <c:pt idx="0">
                  <c:v>0</c:v>
                </c:pt>
                <c:pt idx="2">
                  <c:v>10</c:v>
                </c:pt>
                <c:pt idx="4">
                  <c:v>20</c:v>
                </c:pt>
                <c:pt idx="6">
                  <c:v>30</c:v>
                </c:pt>
              </c:numCache>
            </c:numRef>
          </c:cat>
          <c:val>
            <c:numRef>
              <c:f>'CB Dolapix'!$I$3:$I$10</c:f>
              <c:numCache>
                <c:formatCode>0.00</c:formatCode>
                <c:ptCount val="8"/>
                <c:pt idx="0">
                  <c:v>95.900000000000318</c:v>
                </c:pt>
                <c:pt idx="2">
                  <c:v>94.500000000003581</c:v>
                </c:pt>
                <c:pt idx="4">
                  <c:v>94.299999999996942</c:v>
                </c:pt>
                <c:pt idx="6">
                  <c:v>93.400000000002592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8C7-4BC4-91FC-A40EDE752E0B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'CB Dolapix'!$B$3:$B$10</c:f>
              <c:numCache>
                <c:formatCode>General</c:formatCode>
                <c:ptCount val="8"/>
                <c:pt idx="0">
                  <c:v>0</c:v>
                </c:pt>
                <c:pt idx="2">
                  <c:v>10</c:v>
                </c:pt>
                <c:pt idx="4">
                  <c:v>20</c:v>
                </c:pt>
                <c:pt idx="6">
                  <c:v>30</c:v>
                </c:pt>
              </c:numCache>
            </c:numRef>
          </c:cat>
          <c:val>
            <c:numRef>
              <c:f>'CB Dolapix'!$J$3:$J$10</c:f>
              <c:numCache>
                <c:formatCode>0.00</c:formatCode>
                <c:ptCount val="8"/>
                <c:pt idx="0">
                  <c:v>1.3999999999953217</c:v>
                </c:pt>
                <c:pt idx="2">
                  <c:v>1.7999999999943894</c:v>
                </c:pt>
                <c:pt idx="4">
                  <c:v>2.2999999999967766</c:v>
                </c:pt>
                <c:pt idx="6">
                  <c:v>3.1000000000020176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8C7-4BC4-91FC-A40EDE752E0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665690896"/>
        <c:axId val="1665691376"/>
      </c:barChart>
      <c:catAx>
        <c:axId val="1665690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</a:t>
                </a:r>
                <a:r>
                  <a:rPr lang="en-IN"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rPr>
                  <a:t>µl)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5691376"/>
        <c:crosses val="autoZero"/>
        <c:auto val="1"/>
        <c:lblAlgn val="ctr"/>
        <c:lblOffset val="100"/>
        <c:noMultiLvlLbl val="0"/>
      </c:catAx>
      <c:valAx>
        <c:axId val="166569137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5690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CB 20 Dolapix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'CB Dolapix'!$B$11:$B$18</c:f>
              <c:numCache>
                <c:formatCode>General</c:formatCode>
                <c:ptCount val="8"/>
                <c:pt idx="0">
                  <c:v>0</c:v>
                </c:pt>
                <c:pt idx="2">
                  <c:v>10</c:v>
                </c:pt>
                <c:pt idx="4">
                  <c:v>20</c:v>
                </c:pt>
                <c:pt idx="6">
                  <c:v>30</c:v>
                </c:pt>
              </c:numCache>
            </c:numRef>
          </c:cat>
          <c:val>
            <c:numRef>
              <c:f>'CB Dolapix'!$H$11:$H$18</c:f>
              <c:numCache>
                <c:formatCode>0.00</c:formatCode>
                <c:ptCount val="8"/>
                <c:pt idx="0">
                  <c:v>3.5000000000025011</c:v>
                </c:pt>
                <c:pt idx="2">
                  <c:v>4.3000000000006366</c:v>
                </c:pt>
                <c:pt idx="4">
                  <c:v>4.4000000000039563</c:v>
                </c:pt>
                <c:pt idx="6">
                  <c:v>4.4000000000039563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42-47CE-AB13-0B0157317ADD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'CB Dolapix'!$B$11:$B$18</c:f>
              <c:numCache>
                <c:formatCode>General</c:formatCode>
                <c:ptCount val="8"/>
                <c:pt idx="0">
                  <c:v>0</c:v>
                </c:pt>
                <c:pt idx="2">
                  <c:v>10</c:v>
                </c:pt>
                <c:pt idx="4">
                  <c:v>20</c:v>
                </c:pt>
                <c:pt idx="6">
                  <c:v>30</c:v>
                </c:pt>
              </c:numCache>
            </c:numRef>
          </c:cat>
          <c:val>
            <c:numRef>
              <c:f>'CB Dolapix'!$I$11:$I$18</c:f>
              <c:numCache>
                <c:formatCode>0.00</c:formatCode>
                <c:ptCount val="8"/>
                <c:pt idx="0">
                  <c:v>94.000000000001194</c:v>
                </c:pt>
                <c:pt idx="2">
                  <c:v>93.799999999994554</c:v>
                </c:pt>
                <c:pt idx="4">
                  <c:v>93.600000000002126</c:v>
                </c:pt>
                <c:pt idx="6">
                  <c:v>92.599999999997351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942-47CE-AB13-0B0157317ADD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'CB Dolapix'!$B$11:$B$18</c:f>
              <c:numCache>
                <c:formatCode>General</c:formatCode>
                <c:ptCount val="8"/>
                <c:pt idx="0">
                  <c:v>0</c:v>
                </c:pt>
                <c:pt idx="2">
                  <c:v>10</c:v>
                </c:pt>
                <c:pt idx="4">
                  <c:v>20</c:v>
                </c:pt>
                <c:pt idx="6">
                  <c:v>30</c:v>
                </c:pt>
              </c:numCache>
            </c:numRef>
          </c:cat>
          <c:val>
            <c:numRef>
              <c:f>'CB Dolapix'!$J$11:$J$18</c:f>
              <c:numCache>
                <c:formatCode>0.00</c:formatCode>
                <c:ptCount val="8"/>
                <c:pt idx="0">
                  <c:v>2.4999999999963105</c:v>
                </c:pt>
                <c:pt idx="2">
                  <c:v>1.9000000000048145</c:v>
                </c:pt>
                <c:pt idx="4">
                  <c:v>1.9999999999939231</c:v>
                </c:pt>
                <c:pt idx="6">
                  <c:v>2.9999999999986979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942-47CE-AB13-0B0157317AD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665690896"/>
        <c:axId val="1665691376"/>
      </c:barChart>
      <c:catAx>
        <c:axId val="1665690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</a:t>
                </a:r>
                <a:r>
                  <a:rPr lang="en-IN"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rPr>
                  <a:t>µl)</a:t>
                </a:r>
                <a:endParaRPr lang="en-IN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5691376"/>
        <c:crosses val="autoZero"/>
        <c:auto val="1"/>
        <c:lblAlgn val="ctr"/>
        <c:lblOffset val="100"/>
        <c:noMultiLvlLbl val="0"/>
      </c:catAx>
      <c:valAx>
        <c:axId val="166569137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5690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400">
                <a:latin typeface="Times New Roman" panose="02020603050405020304" pitchFamily="18" charset="0"/>
                <a:cs typeface="Times New Roman" panose="02020603050405020304" pitchFamily="18" charset="0"/>
              </a:rPr>
              <a:t>C0T0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calculated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 act binary'!$E$5:$E$11</c:f>
                <c:numCache>
                  <c:formatCode>General</c:formatCode>
                  <c:ptCount val="7"/>
                  <c:pt idx="0">
                    <c:v>3.5467035085823597</c:v>
                  </c:pt>
                  <c:pt idx="2">
                    <c:v>2.7229190219298256</c:v>
                  </c:pt>
                  <c:pt idx="4">
                    <c:v>2.2030027992130963</c:v>
                  </c:pt>
                  <c:pt idx="6">
                    <c:v>1.617577338007923</c:v>
                  </c:pt>
                </c:numCache>
              </c:numRef>
            </c:plus>
            <c:minus>
              <c:numRef>
                <c:f>'exp act binary'!$E$5:$E$11</c:f>
                <c:numCache>
                  <c:formatCode>General</c:formatCode>
                  <c:ptCount val="7"/>
                  <c:pt idx="0">
                    <c:v>3.5467035085823597</c:v>
                  </c:pt>
                  <c:pt idx="2">
                    <c:v>2.7229190219298256</c:v>
                  </c:pt>
                  <c:pt idx="4">
                    <c:v>2.2030027992130963</c:v>
                  </c:pt>
                  <c:pt idx="6">
                    <c:v>1.617577338007923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'exp act binary'!$A$5:$A$11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'exp act binary'!$D$5:$D$11</c:f>
              <c:numCache>
                <c:formatCode>0.00</c:formatCode>
                <c:ptCount val="7"/>
                <c:pt idx="0">
                  <c:v>46.283333333335008</c:v>
                </c:pt>
                <c:pt idx="2">
                  <c:v>47.616666666667605</c:v>
                </c:pt>
                <c:pt idx="4">
                  <c:v>49.383333333333702</c:v>
                </c:pt>
                <c:pt idx="6">
                  <c:v>49.73333333333111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1C-4EE3-ABB9-D088F4EA4E7D}"/>
            </c:ext>
          </c:extLst>
        </c:ser>
        <c:ser>
          <c:idx val="1"/>
          <c:order val="1"/>
          <c:tx>
            <c:v>actual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 act binary'!$G$5:$G$11</c:f>
                <c:numCache>
                  <c:formatCode>General</c:formatCode>
                  <c:ptCount val="7"/>
                  <c:pt idx="0">
                    <c:v>2.5259255764511757</c:v>
                  </c:pt>
                  <c:pt idx="2">
                    <c:v>2.9205973087702604</c:v>
                  </c:pt>
                  <c:pt idx="4">
                    <c:v>1.0491646454840275</c:v>
                  </c:pt>
                  <c:pt idx="6">
                    <c:v>2.5386687254892819</c:v>
                  </c:pt>
                </c:numCache>
              </c:numRef>
            </c:plus>
            <c:minus>
              <c:numRef>
                <c:f>'exp act binary'!$G$5:$G$11</c:f>
                <c:numCache>
                  <c:formatCode>General</c:formatCode>
                  <c:ptCount val="7"/>
                  <c:pt idx="0">
                    <c:v>2.5259255764511757</c:v>
                  </c:pt>
                  <c:pt idx="2">
                    <c:v>2.9205973087702604</c:v>
                  </c:pt>
                  <c:pt idx="4">
                    <c:v>1.0491646454840275</c:v>
                  </c:pt>
                  <c:pt idx="6">
                    <c:v>2.5386687254892819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'exp act binary'!$A$5:$A$11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'exp act binary'!$F$5:$F$11</c:f>
              <c:numCache>
                <c:formatCode>0.00</c:formatCode>
                <c:ptCount val="7"/>
                <c:pt idx="0">
                  <c:v>43.886666666667416</c:v>
                </c:pt>
                <c:pt idx="2">
                  <c:v>45.76000000000041</c:v>
                </c:pt>
                <c:pt idx="4">
                  <c:v>47.660000000000004</c:v>
                </c:pt>
                <c:pt idx="6">
                  <c:v>49.57333333333338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1C-4EE3-ABB9-D088F4EA4E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-20"/>
        <c:axId val="1528825279"/>
        <c:axId val="1528835839"/>
      </c:barChart>
      <c:catAx>
        <c:axId val="152882527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28835839"/>
        <c:crosses val="autoZero"/>
        <c:auto val="1"/>
        <c:lblAlgn val="ctr"/>
        <c:lblOffset val="100"/>
        <c:noMultiLvlLbl val="0"/>
      </c:catAx>
      <c:valAx>
        <c:axId val="1528835839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recovery in 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aqueous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28825279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400">
                <a:latin typeface="Times New Roman" panose="02020603050405020304" pitchFamily="18" charset="0"/>
                <a:cs typeface="Times New Roman" panose="02020603050405020304" pitchFamily="18" charset="0"/>
              </a:rPr>
              <a:t>C20T20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calculated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 act binary'!$E$17:$E$23</c:f>
                <c:numCache>
                  <c:formatCode>General</c:formatCode>
                  <c:ptCount val="7"/>
                  <c:pt idx="0">
                    <c:v>2.4895343607479048</c:v>
                  </c:pt>
                  <c:pt idx="2">
                    <c:v>5.1522282558087902</c:v>
                  </c:pt>
                  <c:pt idx="4">
                    <c:v>8.5935066959569486</c:v>
                  </c:pt>
                  <c:pt idx="6">
                    <c:v>8.3955239926448115</c:v>
                  </c:pt>
                </c:numCache>
              </c:numRef>
            </c:plus>
            <c:minus>
              <c:numRef>
                <c:f>'exp act binary'!$E$17:$E$23</c:f>
                <c:numCache>
                  <c:formatCode>General</c:formatCode>
                  <c:ptCount val="7"/>
                  <c:pt idx="0">
                    <c:v>2.4895343607479048</c:v>
                  </c:pt>
                  <c:pt idx="2">
                    <c:v>5.1522282558087902</c:v>
                  </c:pt>
                  <c:pt idx="4">
                    <c:v>8.5935066959569486</c:v>
                  </c:pt>
                  <c:pt idx="6">
                    <c:v>8.3955239926448115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'exp act binary'!$A$5:$A$11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'exp act binary'!$D$17:$D$23</c:f>
              <c:numCache>
                <c:formatCode>0.00</c:formatCode>
                <c:ptCount val="7"/>
                <c:pt idx="0">
                  <c:v>2.716666666665664</c:v>
                </c:pt>
                <c:pt idx="2">
                  <c:v>7.4499999999998092</c:v>
                </c:pt>
                <c:pt idx="4">
                  <c:v>32.066666666665355</c:v>
                </c:pt>
                <c:pt idx="6">
                  <c:v>34.266666666666154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18-4C5A-8E1B-65029D16133B}"/>
            </c:ext>
          </c:extLst>
        </c:ser>
        <c:ser>
          <c:idx val="1"/>
          <c:order val="1"/>
          <c:tx>
            <c:v>actual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 act binary'!$G$17:$G$23</c:f>
                <c:numCache>
                  <c:formatCode>General</c:formatCode>
                  <c:ptCount val="7"/>
                  <c:pt idx="0">
                    <c:v>2.0880516979551516</c:v>
                  </c:pt>
                  <c:pt idx="2">
                    <c:v>2.6871306927640819</c:v>
                  </c:pt>
                  <c:pt idx="4">
                    <c:v>4.9431564400806653</c:v>
                  </c:pt>
                  <c:pt idx="6">
                    <c:v>3.2138687907952828</c:v>
                  </c:pt>
                </c:numCache>
              </c:numRef>
            </c:plus>
            <c:minus>
              <c:numRef>
                <c:f>'exp act binary'!$G$17:$G$23</c:f>
                <c:numCache>
                  <c:formatCode>General</c:formatCode>
                  <c:ptCount val="7"/>
                  <c:pt idx="0">
                    <c:v>2.0880516979551516</c:v>
                  </c:pt>
                  <c:pt idx="2">
                    <c:v>2.6871306927640819</c:v>
                  </c:pt>
                  <c:pt idx="4">
                    <c:v>4.9431564400806653</c:v>
                  </c:pt>
                  <c:pt idx="6">
                    <c:v>3.2138687907952828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'exp act binary'!$A$5:$A$11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'exp act binary'!$F$17:$F$23</c:f>
              <c:numCache>
                <c:formatCode>0.00</c:formatCode>
                <c:ptCount val="7"/>
                <c:pt idx="0">
                  <c:v>4.0599999999993015</c:v>
                </c:pt>
                <c:pt idx="2">
                  <c:v>6.1799999999995707</c:v>
                </c:pt>
                <c:pt idx="4">
                  <c:v>30.353333333333882</c:v>
                </c:pt>
                <c:pt idx="6">
                  <c:v>36.386666666667601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18-4C5A-8E1B-65029D1613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-20"/>
        <c:axId val="1528825279"/>
        <c:axId val="1528835839"/>
      </c:barChart>
      <c:catAx>
        <c:axId val="152882527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28835839"/>
        <c:crosses val="autoZero"/>
        <c:auto val="1"/>
        <c:lblAlgn val="ctr"/>
        <c:lblOffset val="100"/>
        <c:noMultiLvlLbl val="0"/>
      </c:catAx>
      <c:valAx>
        <c:axId val="1528835839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recovery in 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aqueous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28825279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400">
                <a:latin typeface="Times New Roman" panose="02020603050405020304" pitchFamily="18" charset="0"/>
                <a:cs typeface="Times New Roman" panose="02020603050405020304" pitchFamily="18" charset="0"/>
              </a:rPr>
              <a:t>C20T40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calculated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 act binary'!$E$30:$E$36</c:f>
                <c:numCache>
                  <c:formatCode>General</c:formatCode>
                  <c:ptCount val="7"/>
                  <c:pt idx="0">
                    <c:v>1.3905413813795215</c:v>
                  </c:pt>
                  <c:pt idx="2">
                    <c:v>4.3080385843729632</c:v>
                  </c:pt>
                  <c:pt idx="4">
                    <c:v>3.2331749789423405</c:v>
                  </c:pt>
                  <c:pt idx="6">
                    <c:v>3.7021581693821783</c:v>
                  </c:pt>
                </c:numCache>
              </c:numRef>
            </c:plus>
            <c:minus>
              <c:numRef>
                <c:f>'exp act binary'!$E$30:$E$36</c:f>
                <c:numCache>
                  <c:formatCode>General</c:formatCode>
                  <c:ptCount val="7"/>
                  <c:pt idx="0">
                    <c:v>1.3905413813795215</c:v>
                  </c:pt>
                  <c:pt idx="2">
                    <c:v>4.3080385843729632</c:v>
                  </c:pt>
                  <c:pt idx="4">
                    <c:v>3.2331749789423405</c:v>
                  </c:pt>
                  <c:pt idx="6">
                    <c:v>3.7021581693821783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'exp act binary'!$A$5:$A$11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'exp act binary'!$D$30:$D$36</c:f>
              <c:numCache>
                <c:formatCode>0.00</c:formatCode>
                <c:ptCount val="7"/>
                <c:pt idx="0">
                  <c:v>3.166666666666984</c:v>
                </c:pt>
                <c:pt idx="2">
                  <c:v>9.1833333333320635</c:v>
                </c:pt>
                <c:pt idx="4">
                  <c:v>37.149999999999274</c:v>
                </c:pt>
                <c:pt idx="6">
                  <c:v>38.016666666668065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C2-4D98-93B7-8EEDFA9A0E44}"/>
            </c:ext>
          </c:extLst>
        </c:ser>
        <c:ser>
          <c:idx val="1"/>
          <c:order val="1"/>
          <c:tx>
            <c:v>actual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 act binary'!$G$30:$G$36</c:f>
                <c:numCache>
                  <c:formatCode>General</c:formatCode>
                  <c:ptCount val="7"/>
                  <c:pt idx="0">
                    <c:v>0.75073657460013277</c:v>
                  </c:pt>
                  <c:pt idx="2">
                    <c:v>1.4181397267005607</c:v>
                  </c:pt>
                  <c:pt idx="4">
                    <c:v>5.2507193225723237</c:v>
                  </c:pt>
                  <c:pt idx="6">
                    <c:v>0.53573333333254891</c:v>
                  </c:pt>
                </c:numCache>
              </c:numRef>
            </c:plus>
            <c:minus>
              <c:numRef>
                <c:f>'exp act binary'!$G$30:$G$36</c:f>
                <c:numCache>
                  <c:formatCode>General</c:formatCode>
                  <c:ptCount val="7"/>
                  <c:pt idx="0">
                    <c:v>0.75073657460013277</c:v>
                  </c:pt>
                  <c:pt idx="2">
                    <c:v>1.4181397267005607</c:v>
                  </c:pt>
                  <c:pt idx="4">
                    <c:v>5.2507193225723237</c:v>
                  </c:pt>
                  <c:pt idx="6">
                    <c:v>0.53573333333254891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'exp act binary'!$A$5:$A$11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'exp act binary'!$F$30:$F$36</c:f>
              <c:numCache>
                <c:formatCode>0.00</c:formatCode>
                <c:ptCount val="7"/>
                <c:pt idx="0">
                  <c:v>3.6533333333323981</c:v>
                </c:pt>
                <c:pt idx="2">
                  <c:v>14.506666666666016</c:v>
                </c:pt>
                <c:pt idx="4">
                  <c:v>36.246666666666748</c:v>
                </c:pt>
                <c:pt idx="6">
                  <c:v>40.686666666668238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C2-4D98-93B7-8EEDFA9A0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-20"/>
        <c:axId val="1528825279"/>
        <c:axId val="1528835839"/>
      </c:barChart>
      <c:catAx>
        <c:axId val="152882527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28835839"/>
        <c:crosses val="autoZero"/>
        <c:auto val="1"/>
        <c:lblAlgn val="ctr"/>
        <c:lblOffset val="100"/>
        <c:noMultiLvlLbl val="0"/>
      </c:catAx>
      <c:valAx>
        <c:axId val="1528835839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recovery in 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aqueous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28825279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400">
                <a:latin typeface="Times New Roman" panose="02020603050405020304" pitchFamily="18" charset="0"/>
                <a:cs typeface="Times New Roman" panose="02020603050405020304" pitchFamily="18" charset="0"/>
              </a:rPr>
              <a:t>C40T20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calculated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 act binary'!$E$43:$E$49</c:f>
                <c:numCache>
                  <c:formatCode>General</c:formatCode>
                  <c:ptCount val="7"/>
                  <c:pt idx="0">
                    <c:v>2.4895343607479048</c:v>
                  </c:pt>
                  <c:pt idx="2">
                    <c:v>5.1522282558087902</c:v>
                  </c:pt>
                  <c:pt idx="4">
                    <c:v>8.5935066959569486</c:v>
                  </c:pt>
                  <c:pt idx="6">
                    <c:v>8.3955239926448115</c:v>
                  </c:pt>
                </c:numCache>
              </c:numRef>
            </c:plus>
            <c:minus>
              <c:numRef>
                <c:f>'exp act binary'!$E$43:$E$49</c:f>
                <c:numCache>
                  <c:formatCode>General</c:formatCode>
                  <c:ptCount val="7"/>
                  <c:pt idx="0">
                    <c:v>2.4895343607479048</c:v>
                  </c:pt>
                  <c:pt idx="2">
                    <c:v>5.1522282558087902</c:v>
                  </c:pt>
                  <c:pt idx="4">
                    <c:v>8.5935066959569486</c:v>
                  </c:pt>
                  <c:pt idx="6">
                    <c:v>8.3955239926448115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'exp act binary'!$A$5:$A$11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'exp act binary'!$D$43:$D$49</c:f>
              <c:numCache>
                <c:formatCode>0.00</c:formatCode>
                <c:ptCount val="7"/>
                <c:pt idx="0">
                  <c:v>3.1833333333336116</c:v>
                </c:pt>
                <c:pt idx="2">
                  <c:v>7.8500000000012449</c:v>
                </c:pt>
                <c:pt idx="4">
                  <c:v>31.966666666666772</c:v>
                </c:pt>
                <c:pt idx="6">
                  <c:v>34.500000000000128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42-4A62-99DA-2B9F508EE6CB}"/>
            </c:ext>
          </c:extLst>
        </c:ser>
        <c:ser>
          <c:idx val="1"/>
          <c:order val="1"/>
          <c:tx>
            <c:v>actual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 act binary'!$G$43:$G$49</c:f>
                <c:numCache>
                  <c:formatCode>General</c:formatCode>
                  <c:ptCount val="7"/>
                  <c:pt idx="0">
                    <c:v>0.8789701044076319</c:v>
                  </c:pt>
                  <c:pt idx="2">
                    <c:v>2.3520362960157795</c:v>
                  </c:pt>
                  <c:pt idx="4">
                    <c:v>5.3562655846531086</c:v>
                  </c:pt>
                  <c:pt idx="6">
                    <c:v>2.1861982099814976</c:v>
                  </c:pt>
                </c:numCache>
              </c:numRef>
            </c:plus>
            <c:minus>
              <c:numRef>
                <c:f>'exp act binary'!$G$43:$G$49</c:f>
                <c:numCache>
                  <c:formatCode>General</c:formatCode>
                  <c:ptCount val="7"/>
                  <c:pt idx="0">
                    <c:v>0.8789701044076319</c:v>
                  </c:pt>
                  <c:pt idx="2">
                    <c:v>2.3520362960157795</c:v>
                  </c:pt>
                  <c:pt idx="4">
                    <c:v>5.3562655846531086</c:v>
                  </c:pt>
                  <c:pt idx="6">
                    <c:v>2.1861982099814976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'exp act binary'!$A$5:$A$11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'exp act binary'!$F$43:$F$49</c:f>
              <c:numCache>
                <c:formatCode>0.00</c:formatCode>
                <c:ptCount val="7"/>
                <c:pt idx="0">
                  <c:v>3.2933333333337109</c:v>
                </c:pt>
                <c:pt idx="2">
                  <c:v>8.126666666665491</c:v>
                </c:pt>
                <c:pt idx="4">
                  <c:v>29.419999999999884</c:v>
                </c:pt>
                <c:pt idx="6">
                  <c:v>37.080000000000268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42-4A62-99DA-2B9F508EE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-20"/>
        <c:axId val="1528825279"/>
        <c:axId val="1528835839"/>
      </c:barChart>
      <c:catAx>
        <c:axId val="152882527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28835839"/>
        <c:crosses val="autoZero"/>
        <c:auto val="1"/>
        <c:lblAlgn val="ctr"/>
        <c:lblOffset val="100"/>
        <c:noMultiLvlLbl val="0"/>
      </c:catAx>
      <c:valAx>
        <c:axId val="1528835839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recovery in 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aqueous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28825279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400">
                <a:latin typeface="Times New Roman" panose="02020603050405020304" pitchFamily="18" charset="0"/>
                <a:cs typeface="Times New Roman" panose="02020603050405020304" pitchFamily="18" charset="0"/>
              </a:rPr>
              <a:t>C40T40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calculated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 act binary'!$E$56:$E$62</c:f>
                <c:numCache>
                  <c:formatCode>General</c:formatCode>
                  <c:ptCount val="7"/>
                  <c:pt idx="0">
                    <c:v>1.3905413813795215</c:v>
                  </c:pt>
                  <c:pt idx="2">
                    <c:v>4.3080385843729632</c:v>
                  </c:pt>
                  <c:pt idx="4">
                    <c:v>3.2331749789423405</c:v>
                  </c:pt>
                  <c:pt idx="6">
                    <c:v>3.7021581693821783</c:v>
                  </c:pt>
                </c:numCache>
              </c:numRef>
            </c:plus>
            <c:minus>
              <c:numRef>
                <c:f>'exp act binary'!$E$56:$E$62</c:f>
                <c:numCache>
                  <c:formatCode>General</c:formatCode>
                  <c:ptCount val="7"/>
                  <c:pt idx="0">
                    <c:v>1.3905413813795215</c:v>
                  </c:pt>
                  <c:pt idx="2">
                    <c:v>4.3080385843729632</c:v>
                  </c:pt>
                  <c:pt idx="4">
                    <c:v>3.2331749789423405</c:v>
                  </c:pt>
                  <c:pt idx="6">
                    <c:v>3.7021581693821783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'exp act binary'!$A$5:$A$11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'exp act binary'!$D$56:$D$62</c:f>
              <c:numCache>
                <c:formatCode>0.00</c:formatCode>
                <c:ptCount val="7"/>
                <c:pt idx="0">
                  <c:v>3.6333333333349316</c:v>
                </c:pt>
                <c:pt idx="2">
                  <c:v>9.5833333333334991</c:v>
                </c:pt>
                <c:pt idx="4">
                  <c:v>37.050000000000693</c:v>
                </c:pt>
                <c:pt idx="6">
                  <c:v>38.250000000002039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EC-495A-923D-90113018C799}"/>
            </c:ext>
          </c:extLst>
        </c:ser>
        <c:ser>
          <c:idx val="1"/>
          <c:order val="1"/>
          <c:tx>
            <c:v>actual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 act binary'!$G$56:$G$62</c:f>
                <c:numCache>
                  <c:formatCode>General</c:formatCode>
                  <c:ptCount val="7"/>
                  <c:pt idx="0">
                    <c:v>1.4323355534867825</c:v>
                  </c:pt>
                  <c:pt idx="2">
                    <c:v>0.48346666666570309</c:v>
                  </c:pt>
                  <c:pt idx="4">
                    <c:v>2.5574641329077132</c:v>
                  </c:pt>
                  <c:pt idx="6">
                    <c:v>1.1630801405456646</c:v>
                  </c:pt>
                </c:numCache>
              </c:numRef>
            </c:plus>
            <c:minus>
              <c:numRef>
                <c:f>'exp act binary'!$G$56:$G$62</c:f>
                <c:numCache>
                  <c:formatCode>General</c:formatCode>
                  <c:ptCount val="7"/>
                  <c:pt idx="0">
                    <c:v>1.4323355534867825</c:v>
                  </c:pt>
                  <c:pt idx="2">
                    <c:v>0.48346666666570309</c:v>
                  </c:pt>
                  <c:pt idx="4">
                    <c:v>2.5574641329077132</c:v>
                  </c:pt>
                  <c:pt idx="6">
                    <c:v>1.1630801405456646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'exp act binary'!$A$5:$A$11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'exp act binary'!$F$56:$F$62</c:f>
              <c:numCache>
                <c:formatCode>0.00</c:formatCode>
                <c:ptCount val="7"/>
                <c:pt idx="0">
                  <c:v>3.9666666666657115</c:v>
                </c:pt>
                <c:pt idx="2">
                  <c:v>8.1133333333326618</c:v>
                </c:pt>
                <c:pt idx="4">
                  <c:v>36.773333333333845</c:v>
                </c:pt>
                <c:pt idx="6">
                  <c:v>40.300000000000104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EC-495A-923D-90113018C7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-20"/>
        <c:axId val="1528825279"/>
        <c:axId val="1528835839"/>
      </c:barChart>
      <c:catAx>
        <c:axId val="152882527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28835839"/>
        <c:crosses val="autoZero"/>
        <c:auto val="1"/>
        <c:lblAlgn val="ctr"/>
        <c:lblOffset val="100"/>
        <c:noMultiLvlLbl val="0"/>
      </c:catAx>
      <c:valAx>
        <c:axId val="1528835839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Particle recovery in 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aqueous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28825279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sz="16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Recovery of particle mixtures in aqueous phase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Sheet3!$A$2</c:f>
              <c:strCache>
                <c:ptCount val="1"/>
                <c:pt idx="0">
                  <c:v>C0T0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Sheet3!$B$2:$B$5</c:f>
              <c:numCache>
                <c:formatCode>0.00</c:formatCode>
                <c:ptCount val="4"/>
                <c:pt idx="0">
                  <c:v>46.283333333335008</c:v>
                </c:pt>
                <c:pt idx="1">
                  <c:v>47.616666666667605</c:v>
                </c:pt>
                <c:pt idx="2">
                  <c:v>49.383333333333702</c:v>
                </c:pt>
                <c:pt idx="3">
                  <c:v>49.73333333333111</c:v>
                </c:pt>
              </c:numCache>
            </c:numRef>
          </c:xVal>
          <c:yVal>
            <c:numRef>
              <c:f>Sheet3!$C$2:$C$5</c:f>
              <c:numCache>
                <c:formatCode>0.00</c:formatCode>
                <c:ptCount val="4"/>
                <c:pt idx="0">
                  <c:v>43.886666666667416</c:v>
                </c:pt>
                <c:pt idx="1">
                  <c:v>45.76000000000041</c:v>
                </c:pt>
                <c:pt idx="2">
                  <c:v>47.660000000000004</c:v>
                </c:pt>
                <c:pt idx="3">
                  <c:v>49.57333333333338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76-4189-9DA5-3B6533AC0BF1}"/>
            </c:ext>
          </c:extLst>
        </c:ser>
        <c:ser>
          <c:idx val="1"/>
          <c:order val="1"/>
          <c:tx>
            <c:strRef>
              <c:f>Sheet3!$A$6</c:f>
              <c:strCache>
                <c:ptCount val="1"/>
                <c:pt idx="0">
                  <c:v>C20T20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Sheet3!$B$6:$B$9</c:f>
              <c:numCache>
                <c:formatCode>0.00</c:formatCode>
                <c:ptCount val="4"/>
                <c:pt idx="0">
                  <c:v>2.716666666665664</c:v>
                </c:pt>
                <c:pt idx="1">
                  <c:v>7.4499999999998092</c:v>
                </c:pt>
                <c:pt idx="2">
                  <c:v>32.066666666665355</c:v>
                </c:pt>
                <c:pt idx="3">
                  <c:v>34.266666666666154</c:v>
                </c:pt>
              </c:numCache>
            </c:numRef>
          </c:xVal>
          <c:yVal>
            <c:numRef>
              <c:f>Sheet3!$C$6:$C$9</c:f>
              <c:numCache>
                <c:formatCode>0.00</c:formatCode>
                <c:ptCount val="4"/>
                <c:pt idx="0">
                  <c:v>4.0599999999993015</c:v>
                </c:pt>
                <c:pt idx="1">
                  <c:v>6.1799999999995707</c:v>
                </c:pt>
                <c:pt idx="2">
                  <c:v>30.353333333333882</c:v>
                </c:pt>
                <c:pt idx="3">
                  <c:v>36.386666666667601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A76-4189-9DA5-3B6533AC0BF1}"/>
            </c:ext>
          </c:extLst>
        </c:ser>
        <c:ser>
          <c:idx val="2"/>
          <c:order val="2"/>
          <c:tx>
            <c:strRef>
              <c:f>Sheet3!$A$10</c:f>
              <c:strCache>
                <c:ptCount val="1"/>
                <c:pt idx="0">
                  <c:v>C20T40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Sheet3!$B$10:$B$13</c:f>
              <c:numCache>
                <c:formatCode>0.00</c:formatCode>
                <c:ptCount val="4"/>
                <c:pt idx="0">
                  <c:v>3.166666666666984</c:v>
                </c:pt>
                <c:pt idx="1">
                  <c:v>9.1833333333320635</c:v>
                </c:pt>
                <c:pt idx="2">
                  <c:v>37.149999999999274</c:v>
                </c:pt>
                <c:pt idx="3">
                  <c:v>38.016666666668065</c:v>
                </c:pt>
              </c:numCache>
            </c:numRef>
          </c:xVal>
          <c:yVal>
            <c:numRef>
              <c:f>Sheet3!$C$10:$C$13</c:f>
              <c:numCache>
                <c:formatCode>0.00</c:formatCode>
                <c:ptCount val="4"/>
                <c:pt idx="0">
                  <c:v>3.6533333333323981</c:v>
                </c:pt>
                <c:pt idx="1">
                  <c:v>14.506666666666016</c:v>
                </c:pt>
                <c:pt idx="2">
                  <c:v>36.246666666666748</c:v>
                </c:pt>
                <c:pt idx="3">
                  <c:v>40.686666666668238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A76-4189-9DA5-3B6533AC0BF1}"/>
            </c:ext>
          </c:extLst>
        </c:ser>
        <c:ser>
          <c:idx val="3"/>
          <c:order val="3"/>
          <c:tx>
            <c:strRef>
              <c:f>Sheet3!$A$14</c:f>
              <c:strCache>
                <c:ptCount val="1"/>
                <c:pt idx="0">
                  <c:v>C40T20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Sheet3!$B$14:$B$17</c:f>
              <c:numCache>
                <c:formatCode>0.00</c:formatCode>
                <c:ptCount val="4"/>
                <c:pt idx="0">
                  <c:v>3.1833333333336116</c:v>
                </c:pt>
                <c:pt idx="1">
                  <c:v>7.8500000000012449</c:v>
                </c:pt>
                <c:pt idx="2">
                  <c:v>31.966666666666772</c:v>
                </c:pt>
                <c:pt idx="3">
                  <c:v>34.500000000000128</c:v>
                </c:pt>
              </c:numCache>
            </c:numRef>
          </c:xVal>
          <c:yVal>
            <c:numRef>
              <c:f>Sheet3!$C$14:$C$17</c:f>
              <c:numCache>
                <c:formatCode>0.00</c:formatCode>
                <c:ptCount val="4"/>
                <c:pt idx="0">
                  <c:v>3.2933333333337109</c:v>
                </c:pt>
                <c:pt idx="1">
                  <c:v>8.126666666665491</c:v>
                </c:pt>
                <c:pt idx="2">
                  <c:v>29.419999999999884</c:v>
                </c:pt>
                <c:pt idx="3">
                  <c:v>37.080000000000268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A76-4189-9DA5-3B6533AC0BF1}"/>
            </c:ext>
          </c:extLst>
        </c:ser>
        <c:ser>
          <c:idx val="4"/>
          <c:order val="4"/>
          <c:tx>
            <c:strRef>
              <c:f>Sheet3!$A$18</c:f>
              <c:strCache>
                <c:ptCount val="1"/>
                <c:pt idx="0">
                  <c:v>C40T40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x"/>
            <c:size val="7"/>
            <c:spPr>
              <a:noFill/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Sheet3!$B$18:$B$21</c:f>
              <c:numCache>
                <c:formatCode>0.00</c:formatCode>
                <c:ptCount val="4"/>
                <c:pt idx="0">
                  <c:v>3.6333333333349316</c:v>
                </c:pt>
                <c:pt idx="1">
                  <c:v>9.5833333333334991</c:v>
                </c:pt>
                <c:pt idx="2">
                  <c:v>37.050000000000693</c:v>
                </c:pt>
                <c:pt idx="3">
                  <c:v>38.250000000002039</c:v>
                </c:pt>
              </c:numCache>
            </c:numRef>
          </c:xVal>
          <c:yVal>
            <c:numRef>
              <c:f>Sheet3!$C$18:$C$21</c:f>
              <c:numCache>
                <c:formatCode>0.00</c:formatCode>
                <c:ptCount val="4"/>
                <c:pt idx="0">
                  <c:v>3.9666666666657115</c:v>
                </c:pt>
                <c:pt idx="1">
                  <c:v>8.1133333333326618</c:v>
                </c:pt>
                <c:pt idx="2">
                  <c:v>36.773333333333845</c:v>
                </c:pt>
                <c:pt idx="3">
                  <c:v>40.300000000000104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A76-4189-9DA5-3B6533AC0B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0715775"/>
        <c:axId val="1490714815"/>
      </c:scatterChart>
      <c:valAx>
        <c:axId val="1490715775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algn="ctr"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Calculated recovery in aqueous</a:t>
                </a:r>
              </a:p>
            </c:rich>
          </c:tx>
          <c:layout>
            <c:manualLayout>
              <c:xMode val="edge"/>
              <c:yMode val="edge"/>
              <c:x val="0.28630605545930815"/>
              <c:y val="0.8263905424158091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algn="ctr"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0714815"/>
        <c:crosses val="autoZero"/>
        <c:crossBetween val="midCat"/>
        <c:majorUnit val="20"/>
      </c:valAx>
      <c:valAx>
        <c:axId val="1490714815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Actual recovery in aqueous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0715775"/>
        <c:crosses val="autoZero"/>
        <c:crossBetween val="midCat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sz="16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Recovery of particle mixtures in aqueous phase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1.9783136087872014E-3"/>
                  <c:y val="-2.756738543636569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Sheet3!$B$2:$B$21</c:f>
              <c:numCache>
                <c:formatCode>0.00</c:formatCode>
                <c:ptCount val="20"/>
                <c:pt idx="0">
                  <c:v>46.283333333335008</c:v>
                </c:pt>
                <c:pt idx="1">
                  <c:v>47.616666666667605</c:v>
                </c:pt>
                <c:pt idx="2">
                  <c:v>49.383333333333702</c:v>
                </c:pt>
                <c:pt idx="3">
                  <c:v>49.73333333333111</c:v>
                </c:pt>
                <c:pt idx="4">
                  <c:v>2.716666666665664</c:v>
                </c:pt>
                <c:pt idx="5">
                  <c:v>7.4499999999998092</c:v>
                </c:pt>
                <c:pt idx="6">
                  <c:v>32.066666666665355</c:v>
                </c:pt>
                <c:pt idx="7">
                  <c:v>34.266666666666154</c:v>
                </c:pt>
                <c:pt idx="8">
                  <c:v>3.166666666666984</c:v>
                </c:pt>
                <c:pt idx="9">
                  <c:v>9.1833333333320635</c:v>
                </c:pt>
                <c:pt idx="10">
                  <c:v>37.149999999999274</c:v>
                </c:pt>
                <c:pt idx="11">
                  <c:v>38.016666666668065</c:v>
                </c:pt>
                <c:pt idx="12">
                  <c:v>3.1833333333336116</c:v>
                </c:pt>
                <c:pt idx="13">
                  <c:v>7.8500000000012449</c:v>
                </c:pt>
                <c:pt idx="14">
                  <c:v>31.966666666666772</c:v>
                </c:pt>
                <c:pt idx="15">
                  <c:v>34.500000000000128</c:v>
                </c:pt>
                <c:pt idx="16">
                  <c:v>3.6333333333349316</c:v>
                </c:pt>
                <c:pt idx="17">
                  <c:v>9.5833333333334991</c:v>
                </c:pt>
                <c:pt idx="18">
                  <c:v>37.050000000000693</c:v>
                </c:pt>
                <c:pt idx="19">
                  <c:v>38.250000000002039</c:v>
                </c:pt>
              </c:numCache>
            </c:numRef>
          </c:xVal>
          <c:yVal>
            <c:numRef>
              <c:f>Sheet3!$C$2:$C$21</c:f>
              <c:numCache>
                <c:formatCode>0.00</c:formatCode>
                <c:ptCount val="20"/>
                <c:pt idx="0">
                  <c:v>43.886666666667416</c:v>
                </c:pt>
                <c:pt idx="1">
                  <c:v>45.76000000000041</c:v>
                </c:pt>
                <c:pt idx="2">
                  <c:v>47.660000000000004</c:v>
                </c:pt>
                <c:pt idx="3">
                  <c:v>49.57333333333338</c:v>
                </c:pt>
                <c:pt idx="4">
                  <c:v>4.0599999999993015</c:v>
                </c:pt>
                <c:pt idx="5">
                  <c:v>6.1799999999995707</c:v>
                </c:pt>
                <c:pt idx="6">
                  <c:v>30.353333333333882</c:v>
                </c:pt>
                <c:pt idx="7">
                  <c:v>36.386666666667601</c:v>
                </c:pt>
                <c:pt idx="8">
                  <c:v>3.6533333333323981</c:v>
                </c:pt>
                <c:pt idx="9">
                  <c:v>14.506666666666016</c:v>
                </c:pt>
                <c:pt idx="10">
                  <c:v>36.246666666666748</c:v>
                </c:pt>
                <c:pt idx="11">
                  <c:v>40.686666666668238</c:v>
                </c:pt>
                <c:pt idx="12">
                  <c:v>3.2933333333337109</c:v>
                </c:pt>
                <c:pt idx="13">
                  <c:v>8.126666666665491</c:v>
                </c:pt>
                <c:pt idx="14">
                  <c:v>29.419999999999884</c:v>
                </c:pt>
                <c:pt idx="15">
                  <c:v>37.080000000000268</c:v>
                </c:pt>
                <c:pt idx="16">
                  <c:v>3.9666666666657115</c:v>
                </c:pt>
                <c:pt idx="17">
                  <c:v>8.1133333333326618</c:v>
                </c:pt>
                <c:pt idx="18">
                  <c:v>36.773333333333845</c:v>
                </c:pt>
                <c:pt idx="19">
                  <c:v>40.300000000000104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7B1-464B-9321-8FD443685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3066752"/>
        <c:axId val="573069152"/>
      </c:scatterChart>
      <c:valAx>
        <c:axId val="573066752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Calculated recovery in aqueous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069152"/>
        <c:crosses val="autoZero"/>
        <c:crossBetween val="midCat"/>
      </c:valAx>
      <c:valAx>
        <c:axId val="5730691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Actual recovery in aqueous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3066752"/>
        <c:crosses val="autoZero"/>
        <c:crossBetween val="midCat"/>
        <c:majorUnit val="2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600">
                <a:latin typeface="Times New Roman" panose="02020603050405020304" pitchFamily="18" charset="0"/>
                <a:cs typeface="Times New Roman" panose="02020603050405020304" pitchFamily="18" charset="0"/>
              </a:rPr>
              <a:t>0 g/l SHMP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expected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Sheet2!$D$2:$D$6</c:f>
                <c:numCache>
                  <c:formatCode>General</c:formatCode>
                  <c:ptCount val="5"/>
                  <c:pt idx="0">
                    <c:v>3.5467035085823597</c:v>
                  </c:pt>
                  <c:pt idx="1">
                    <c:v>2.4895343607479048</c:v>
                  </c:pt>
                  <c:pt idx="2">
                    <c:v>1.3905413813795215</c:v>
                  </c:pt>
                  <c:pt idx="3">
                    <c:v>2.4895343607479048</c:v>
                  </c:pt>
                  <c:pt idx="4">
                    <c:v>1.3905413813795215</c:v>
                  </c:pt>
                </c:numCache>
              </c:numRef>
            </c:plus>
            <c:minus>
              <c:numRef>
                <c:f>Sheet2!$D$2:$D$6</c:f>
                <c:numCache>
                  <c:formatCode>General</c:formatCode>
                  <c:ptCount val="5"/>
                  <c:pt idx="0">
                    <c:v>3.5467035085823597</c:v>
                  </c:pt>
                  <c:pt idx="1">
                    <c:v>2.4895343607479048</c:v>
                  </c:pt>
                  <c:pt idx="2">
                    <c:v>1.3905413813795215</c:v>
                  </c:pt>
                  <c:pt idx="3">
                    <c:v>2.4895343607479048</c:v>
                  </c:pt>
                  <c:pt idx="4">
                    <c:v>1.3905413813795215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Sheet2!$A$2:$A$6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Sheet2!$B$2:$B$6</c:f>
              <c:numCache>
                <c:formatCode>0.00</c:formatCode>
                <c:ptCount val="5"/>
                <c:pt idx="0">
                  <c:v>46.283333333335008</c:v>
                </c:pt>
                <c:pt idx="1">
                  <c:v>2.716666666665664</c:v>
                </c:pt>
                <c:pt idx="2">
                  <c:v>3.166666666666984</c:v>
                </c:pt>
                <c:pt idx="3">
                  <c:v>3.1833333333336116</c:v>
                </c:pt>
                <c:pt idx="4">
                  <c:v>3.6333333333349316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F6-49B6-B758-489137A2A240}"/>
            </c:ext>
          </c:extLst>
        </c:ser>
        <c:ser>
          <c:idx val="1"/>
          <c:order val="1"/>
          <c:tx>
            <c:strRef>
              <c:f>Sheet2!$C$1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Sheet2!$E$2:$E$6</c:f>
                <c:numCache>
                  <c:formatCode>General</c:formatCode>
                  <c:ptCount val="5"/>
                  <c:pt idx="0">
                    <c:v>2.5259255764511757</c:v>
                  </c:pt>
                  <c:pt idx="1">
                    <c:v>2.0880516979551516</c:v>
                  </c:pt>
                  <c:pt idx="2">
                    <c:v>0.75073657460013277</c:v>
                  </c:pt>
                  <c:pt idx="3">
                    <c:v>0.8789701044076319</c:v>
                  </c:pt>
                  <c:pt idx="4">
                    <c:v>1.4323355534867825</c:v>
                  </c:pt>
                </c:numCache>
              </c:numRef>
            </c:plus>
            <c:minus>
              <c:numRef>
                <c:f>Sheet2!$E$2:$E$6</c:f>
                <c:numCache>
                  <c:formatCode>General</c:formatCode>
                  <c:ptCount val="5"/>
                  <c:pt idx="0">
                    <c:v>2.5259255764511757</c:v>
                  </c:pt>
                  <c:pt idx="1">
                    <c:v>2.0880516979551516</c:v>
                  </c:pt>
                  <c:pt idx="2">
                    <c:v>0.75073657460013277</c:v>
                  </c:pt>
                  <c:pt idx="3">
                    <c:v>0.8789701044076319</c:v>
                  </c:pt>
                  <c:pt idx="4">
                    <c:v>1.4323355534867825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Sheet2!$A$2:$A$6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Sheet2!$C$2:$C$6</c:f>
              <c:numCache>
                <c:formatCode>0.00</c:formatCode>
                <c:ptCount val="5"/>
                <c:pt idx="0">
                  <c:v>43.886666666667416</c:v>
                </c:pt>
                <c:pt idx="1">
                  <c:v>4.0599999999993015</c:v>
                </c:pt>
                <c:pt idx="2">
                  <c:v>3.6533333333323981</c:v>
                </c:pt>
                <c:pt idx="3">
                  <c:v>3.2933333333337109</c:v>
                </c:pt>
                <c:pt idx="4">
                  <c:v>3.9666666666657115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F6-49B6-B758-489137A2A2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1981567"/>
        <c:axId val="516977263"/>
      </c:barChart>
      <c:catAx>
        <c:axId val="5119815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/>
                  <a:t>Particle mixture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6977263"/>
        <c:crosses val="autoZero"/>
        <c:auto val="1"/>
        <c:lblAlgn val="ctr"/>
        <c:lblOffset val="100"/>
        <c:noMultiLvlLbl val="0"/>
      </c:catAx>
      <c:valAx>
        <c:axId val="51697726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Recovery in aqueous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9815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527449693788278"/>
          <c:y val="0.83563174394867312"/>
          <c:w val="0.33611767279090116"/>
          <c:h val="9.49238116068824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600"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en-IN" sz="1600" b="0" i="0" u="none" strike="noStrike" baseline="0">
                <a:effectLst/>
              </a:rPr>
              <a:t>1.E-05</a:t>
            </a:r>
            <a:r>
              <a:rPr lang="en-IN" sz="1600" b="0" i="0" u="none" strike="noStrike" baseline="0"/>
              <a:t> </a:t>
            </a:r>
            <a:r>
              <a:rPr lang="en-IN" sz="1600">
                <a:latin typeface="Times New Roman" panose="02020603050405020304" pitchFamily="18" charset="0"/>
                <a:cs typeface="Times New Roman" panose="02020603050405020304" pitchFamily="18" charset="0"/>
              </a:rPr>
              <a:t>g/l SHMP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Sheet2!$B$8</c:f>
              <c:strCache>
                <c:ptCount val="1"/>
                <c:pt idx="0">
                  <c:v>expected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Sheet2!$D$9:$D$13</c:f>
                <c:numCache>
                  <c:formatCode>General</c:formatCode>
                  <c:ptCount val="5"/>
                  <c:pt idx="0">
                    <c:v>2.7229190219298256</c:v>
                  </c:pt>
                  <c:pt idx="1">
                    <c:v>5.1522282558087902</c:v>
                  </c:pt>
                  <c:pt idx="2">
                    <c:v>4.3080385843729632</c:v>
                  </c:pt>
                  <c:pt idx="3">
                    <c:v>5.1522282558087902</c:v>
                  </c:pt>
                  <c:pt idx="4">
                    <c:v>4.3080385843729632</c:v>
                  </c:pt>
                </c:numCache>
              </c:numRef>
            </c:plus>
            <c:minus>
              <c:numRef>
                <c:f>Sheet2!$D$9:$D$13</c:f>
                <c:numCache>
                  <c:formatCode>General</c:formatCode>
                  <c:ptCount val="5"/>
                  <c:pt idx="0">
                    <c:v>2.7229190219298256</c:v>
                  </c:pt>
                  <c:pt idx="1">
                    <c:v>5.1522282558087902</c:v>
                  </c:pt>
                  <c:pt idx="2">
                    <c:v>4.3080385843729632</c:v>
                  </c:pt>
                  <c:pt idx="3">
                    <c:v>5.1522282558087902</c:v>
                  </c:pt>
                  <c:pt idx="4">
                    <c:v>4.3080385843729632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Sheet2!$A$9:$A$13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Sheet2!$B$9:$B$13</c:f>
              <c:numCache>
                <c:formatCode>0.00</c:formatCode>
                <c:ptCount val="5"/>
                <c:pt idx="0">
                  <c:v>47.616666666667605</c:v>
                </c:pt>
                <c:pt idx="1">
                  <c:v>7.4499999999998092</c:v>
                </c:pt>
                <c:pt idx="2">
                  <c:v>9.1833333333320635</c:v>
                </c:pt>
                <c:pt idx="3">
                  <c:v>7.8500000000012449</c:v>
                </c:pt>
                <c:pt idx="4">
                  <c:v>9.5833333333334991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C7-4374-92FD-244164A31B40}"/>
            </c:ext>
          </c:extLst>
        </c:ser>
        <c:ser>
          <c:idx val="1"/>
          <c:order val="1"/>
          <c:tx>
            <c:strRef>
              <c:f>Sheet2!$C$8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Sheet2!$E$9:$E$13</c:f>
                <c:numCache>
                  <c:formatCode>General</c:formatCode>
                  <c:ptCount val="5"/>
                  <c:pt idx="0">
                    <c:v>2.9205973087702604</c:v>
                  </c:pt>
                  <c:pt idx="1">
                    <c:v>2.6871306927640819</c:v>
                  </c:pt>
                  <c:pt idx="2">
                    <c:v>1.4181397267005607</c:v>
                  </c:pt>
                  <c:pt idx="3">
                    <c:v>2.3520362960157795</c:v>
                  </c:pt>
                  <c:pt idx="4">
                    <c:v>0.48346666666570309</c:v>
                  </c:pt>
                </c:numCache>
              </c:numRef>
            </c:plus>
            <c:minus>
              <c:numRef>
                <c:f>Sheet2!$E$9:$E$13</c:f>
                <c:numCache>
                  <c:formatCode>General</c:formatCode>
                  <c:ptCount val="5"/>
                  <c:pt idx="0">
                    <c:v>2.9205973087702604</c:v>
                  </c:pt>
                  <c:pt idx="1">
                    <c:v>2.6871306927640819</c:v>
                  </c:pt>
                  <c:pt idx="2">
                    <c:v>1.4181397267005607</c:v>
                  </c:pt>
                  <c:pt idx="3">
                    <c:v>2.3520362960157795</c:v>
                  </c:pt>
                  <c:pt idx="4">
                    <c:v>0.48346666666570309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Sheet2!$A$9:$A$13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Sheet2!$C$9:$C$13</c:f>
              <c:numCache>
                <c:formatCode>0.00</c:formatCode>
                <c:ptCount val="5"/>
                <c:pt idx="0">
                  <c:v>45.76000000000041</c:v>
                </c:pt>
                <c:pt idx="1">
                  <c:v>6.1799999999995707</c:v>
                </c:pt>
                <c:pt idx="2">
                  <c:v>14.506666666666016</c:v>
                </c:pt>
                <c:pt idx="3">
                  <c:v>8.126666666665491</c:v>
                </c:pt>
                <c:pt idx="4">
                  <c:v>8.1133333333326618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C7-4374-92FD-244164A31B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1981567"/>
        <c:axId val="516977263"/>
      </c:barChart>
      <c:catAx>
        <c:axId val="5119815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/>
                  <a:t>Particle mixture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6977263"/>
        <c:crosses val="autoZero"/>
        <c:auto val="1"/>
        <c:lblAlgn val="ctr"/>
        <c:lblOffset val="100"/>
        <c:noMultiLvlLbl val="0"/>
      </c:catAx>
      <c:valAx>
        <c:axId val="51697726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Recovery in aqueous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9815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527449693788278"/>
          <c:y val="0.83563174394867312"/>
          <c:w val="0.33611767279090116"/>
          <c:h val="9.49238116068824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600" b="0" i="0" u="none" strike="noStrike" baseline="0">
                <a:effectLst/>
              </a:rPr>
              <a:t>1.E-03</a:t>
            </a:r>
            <a:r>
              <a:rPr lang="en-IN" sz="1600">
                <a:latin typeface="Times New Roman" panose="02020603050405020304" pitchFamily="18" charset="0"/>
                <a:cs typeface="Times New Roman" panose="02020603050405020304" pitchFamily="18" charset="0"/>
              </a:rPr>
              <a:t> g/l SHMP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Sheet2!$B$15</c:f>
              <c:strCache>
                <c:ptCount val="1"/>
                <c:pt idx="0">
                  <c:v>expected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Sheet2!$D$16:$D$20</c:f>
                <c:numCache>
                  <c:formatCode>General</c:formatCode>
                  <c:ptCount val="5"/>
                  <c:pt idx="0">
                    <c:v>2.2030027992130963</c:v>
                  </c:pt>
                  <c:pt idx="1">
                    <c:v>8.5935066959569486</c:v>
                  </c:pt>
                  <c:pt idx="2">
                    <c:v>3.2331749789423405</c:v>
                  </c:pt>
                  <c:pt idx="3">
                    <c:v>8.5935066959569486</c:v>
                  </c:pt>
                  <c:pt idx="4">
                    <c:v>3.2331749789423405</c:v>
                  </c:pt>
                </c:numCache>
              </c:numRef>
            </c:plus>
            <c:minus>
              <c:numRef>
                <c:f>Sheet2!$D$16:$D$20</c:f>
                <c:numCache>
                  <c:formatCode>General</c:formatCode>
                  <c:ptCount val="5"/>
                  <c:pt idx="0">
                    <c:v>2.2030027992130963</c:v>
                  </c:pt>
                  <c:pt idx="1">
                    <c:v>8.5935066959569486</c:v>
                  </c:pt>
                  <c:pt idx="2">
                    <c:v>3.2331749789423405</c:v>
                  </c:pt>
                  <c:pt idx="3">
                    <c:v>8.5935066959569486</c:v>
                  </c:pt>
                  <c:pt idx="4">
                    <c:v>3.2331749789423405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Sheet2!$A$16:$A$20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Sheet2!$B$16:$B$20</c:f>
              <c:numCache>
                <c:formatCode>0.00</c:formatCode>
                <c:ptCount val="5"/>
                <c:pt idx="0">
                  <c:v>49.383333333333702</c:v>
                </c:pt>
                <c:pt idx="1">
                  <c:v>32.066666666665355</c:v>
                </c:pt>
                <c:pt idx="2">
                  <c:v>37.149999999999274</c:v>
                </c:pt>
                <c:pt idx="3">
                  <c:v>31.966666666666772</c:v>
                </c:pt>
                <c:pt idx="4">
                  <c:v>37.050000000000693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66-422D-8452-6A2F058B24F9}"/>
            </c:ext>
          </c:extLst>
        </c:ser>
        <c:ser>
          <c:idx val="1"/>
          <c:order val="1"/>
          <c:tx>
            <c:strRef>
              <c:f>Sheet2!$C$15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Sheet2!$E$16:$E$20</c:f>
                <c:numCache>
                  <c:formatCode>General</c:formatCode>
                  <c:ptCount val="5"/>
                  <c:pt idx="0">
                    <c:v>1.0491646454840275</c:v>
                  </c:pt>
                  <c:pt idx="1">
                    <c:v>4.9431564400806653</c:v>
                  </c:pt>
                  <c:pt idx="2">
                    <c:v>5.2507193225723237</c:v>
                  </c:pt>
                  <c:pt idx="3">
                    <c:v>5.3562655846531086</c:v>
                  </c:pt>
                  <c:pt idx="4">
                    <c:v>2.5574641329077132</c:v>
                  </c:pt>
                </c:numCache>
              </c:numRef>
            </c:plus>
            <c:minus>
              <c:numRef>
                <c:f>Sheet2!$E$16:$E$20</c:f>
                <c:numCache>
                  <c:formatCode>General</c:formatCode>
                  <c:ptCount val="5"/>
                  <c:pt idx="0">
                    <c:v>1.0491646454840275</c:v>
                  </c:pt>
                  <c:pt idx="1">
                    <c:v>4.9431564400806653</c:v>
                  </c:pt>
                  <c:pt idx="2">
                    <c:v>5.2507193225723237</c:v>
                  </c:pt>
                  <c:pt idx="3">
                    <c:v>5.3562655846531086</c:v>
                  </c:pt>
                  <c:pt idx="4">
                    <c:v>2.5574641329077132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Sheet2!$A$16:$A$20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Sheet2!$C$16:$C$20</c:f>
              <c:numCache>
                <c:formatCode>0.00</c:formatCode>
                <c:ptCount val="5"/>
                <c:pt idx="0">
                  <c:v>47.660000000000004</c:v>
                </c:pt>
                <c:pt idx="1">
                  <c:v>30.353333333333882</c:v>
                </c:pt>
                <c:pt idx="2">
                  <c:v>36.246666666666748</c:v>
                </c:pt>
                <c:pt idx="3">
                  <c:v>29.419999999999884</c:v>
                </c:pt>
                <c:pt idx="4">
                  <c:v>36.773333333333845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66-422D-8452-6A2F058B24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1981567"/>
        <c:axId val="516977263"/>
      </c:barChart>
      <c:catAx>
        <c:axId val="5119815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/>
                  <a:t>Particle mixture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6977263"/>
        <c:crosses val="autoZero"/>
        <c:auto val="1"/>
        <c:lblAlgn val="ctr"/>
        <c:lblOffset val="100"/>
        <c:noMultiLvlLbl val="0"/>
      </c:catAx>
      <c:valAx>
        <c:axId val="51697726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Recovery in aqueous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9815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527449693788278"/>
          <c:y val="0.83563174394867312"/>
          <c:w val="0.33611767279090116"/>
          <c:h val="9.49238116068824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600" b="0" i="0" u="none" strike="noStrike" baseline="0">
                <a:effectLst/>
              </a:rPr>
              <a:t>0.1 </a:t>
            </a:r>
            <a:r>
              <a:rPr lang="en-IN" sz="1600">
                <a:latin typeface="Times New Roman" panose="02020603050405020304" pitchFamily="18" charset="0"/>
                <a:cs typeface="Times New Roman" panose="02020603050405020304" pitchFamily="18" charset="0"/>
              </a:rPr>
              <a:t>g/l SHMP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Sheet2!$B$22</c:f>
              <c:strCache>
                <c:ptCount val="1"/>
                <c:pt idx="0">
                  <c:v>expected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Sheet2!$D$23:$D$27</c:f>
                <c:numCache>
                  <c:formatCode>General</c:formatCode>
                  <c:ptCount val="5"/>
                  <c:pt idx="0">
                    <c:v>1.617577338007923</c:v>
                  </c:pt>
                  <c:pt idx="1">
                    <c:v>8.3955239926448115</c:v>
                  </c:pt>
                  <c:pt idx="2">
                    <c:v>3.7021581693821783</c:v>
                  </c:pt>
                  <c:pt idx="3">
                    <c:v>8.3955239926448115</c:v>
                  </c:pt>
                  <c:pt idx="4">
                    <c:v>3.7021581693821783</c:v>
                  </c:pt>
                </c:numCache>
              </c:numRef>
            </c:plus>
            <c:minus>
              <c:numRef>
                <c:f>Sheet2!$E$23:$E$27</c:f>
                <c:numCache>
                  <c:formatCode>General</c:formatCode>
                  <c:ptCount val="5"/>
                  <c:pt idx="0">
                    <c:v>2.5386687254892819</c:v>
                  </c:pt>
                  <c:pt idx="1">
                    <c:v>3.2138687907952828</c:v>
                  </c:pt>
                  <c:pt idx="2">
                    <c:v>0.53573333333254891</c:v>
                  </c:pt>
                  <c:pt idx="3">
                    <c:v>2.1861982099814976</c:v>
                  </c:pt>
                  <c:pt idx="4">
                    <c:v>1.1630801405456646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Sheet2!$A$23:$A$27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Sheet2!$B$23:$B$27</c:f>
              <c:numCache>
                <c:formatCode>0.00</c:formatCode>
                <c:ptCount val="5"/>
                <c:pt idx="0">
                  <c:v>49.73333333333111</c:v>
                </c:pt>
                <c:pt idx="1">
                  <c:v>34.266666666666154</c:v>
                </c:pt>
                <c:pt idx="2">
                  <c:v>38.016666666668065</c:v>
                </c:pt>
                <c:pt idx="3">
                  <c:v>34.500000000000128</c:v>
                </c:pt>
                <c:pt idx="4">
                  <c:v>38.250000000002039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58-4B6F-808F-DDC03EDC6E76}"/>
            </c:ext>
          </c:extLst>
        </c:ser>
        <c:ser>
          <c:idx val="1"/>
          <c:order val="1"/>
          <c:tx>
            <c:strRef>
              <c:f>Sheet2!$C$22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Sheet2!$E$23:$E$27</c:f>
                <c:numCache>
                  <c:formatCode>General</c:formatCode>
                  <c:ptCount val="5"/>
                  <c:pt idx="0">
                    <c:v>2.5386687254892819</c:v>
                  </c:pt>
                  <c:pt idx="1">
                    <c:v>3.2138687907952828</c:v>
                  </c:pt>
                  <c:pt idx="2">
                    <c:v>0.53573333333254891</c:v>
                  </c:pt>
                  <c:pt idx="3">
                    <c:v>2.1861982099814976</c:v>
                  </c:pt>
                  <c:pt idx="4">
                    <c:v>1.1630801405456646</c:v>
                  </c:pt>
                </c:numCache>
              </c:numRef>
            </c:plus>
            <c:minus>
              <c:numRef>
                <c:f>Sheet2!$E$23:$E$27</c:f>
                <c:numCache>
                  <c:formatCode>General</c:formatCode>
                  <c:ptCount val="5"/>
                  <c:pt idx="0">
                    <c:v>2.5386687254892819</c:v>
                  </c:pt>
                  <c:pt idx="1">
                    <c:v>3.2138687907952828</c:v>
                  </c:pt>
                  <c:pt idx="2">
                    <c:v>0.53573333333254891</c:v>
                  </c:pt>
                  <c:pt idx="3">
                    <c:v>2.1861982099814976</c:v>
                  </c:pt>
                  <c:pt idx="4">
                    <c:v>1.1630801405456646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Sheet2!$A$23:$A$27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Sheet2!$C$23:$C$27</c:f>
              <c:numCache>
                <c:formatCode>0.00</c:formatCode>
                <c:ptCount val="5"/>
                <c:pt idx="0">
                  <c:v>49.57333333333338</c:v>
                </c:pt>
                <c:pt idx="1">
                  <c:v>36.386666666667601</c:v>
                </c:pt>
                <c:pt idx="2">
                  <c:v>40.686666666668238</c:v>
                </c:pt>
                <c:pt idx="3">
                  <c:v>37.080000000000268</c:v>
                </c:pt>
                <c:pt idx="4">
                  <c:v>40.300000000000104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58-4B6F-808F-DDC03EDC6E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1981567"/>
        <c:axId val="516977263"/>
      </c:barChart>
      <c:catAx>
        <c:axId val="5119815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/>
                  <a:t>Particle mixture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6977263"/>
        <c:crosses val="autoZero"/>
        <c:auto val="1"/>
        <c:lblAlgn val="ctr"/>
        <c:lblOffset val="100"/>
        <c:noMultiLvlLbl val="0"/>
      </c:catAx>
      <c:valAx>
        <c:axId val="51697726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Recovery in aqueous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9815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600">
                <a:latin typeface="Times New Roman" panose="02020603050405020304" pitchFamily="18" charset="0"/>
                <a:cs typeface="Times New Roman" panose="02020603050405020304" pitchFamily="18" charset="0"/>
              </a:rPr>
              <a:t>0 g/l SHMP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expected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Sheet2!$D$2:$D$6</c:f>
                <c:numCache>
                  <c:formatCode>General</c:formatCode>
                  <c:ptCount val="5"/>
                  <c:pt idx="0">
                    <c:v>3.5467035085823597</c:v>
                  </c:pt>
                  <c:pt idx="1">
                    <c:v>2.4895343607479048</c:v>
                  </c:pt>
                  <c:pt idx="2">
                    <c:v>1.3905413813795215</c:v>
                  </c:pt>
                  <c:pt idx="3">
                    <c:v>2.4895343607479048</c:v>
                  </c:pt>
                  <c:pt idx="4">
                    <c:v>1.3905413813795215</c:v>
                  </c:pt>
                </c:numCache>
              </c:numRef>
            </c:plus>
            <c:minus>
              <c:numRef>
                <c:f>Sheet2!$D$2:$D$6</c:f>
                <c:numCache>
                  <c:formatCode>General</c:formatCode>
                  <c:ptCount val="5"/>
                  <c:pt idx="0">
                    <c:v>3.5467035085823597</c:v>
                  </c:pt>
                  <c:pt idx="1">
                    <c:v>2.4895343607479048</c:v>
                  </c:pt>
                  <c:pt idx="2">
                    <c:v>1.3905413813795215</c:v>
                  </c:pt>
                  <c:pt idx="3">
                    <c:v>2.4895343607479048</c:v>
                  </c:pt>
                  <c:pt idx="4">
                    <c:v>1.3905413813795215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Sheet2!$A$2:$A$6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Sheet2!$B$2:$B$6</c:f>
              <c:numCache>
                <c:formatCode>0.00</c:formatCode>
                <c:ptCount val="5"/>
                <c:pt idx="0">
                  <c:v>46.283333333335008</c:v>
                </c:pt>
                <c:pt idx="1">
                  <c:v>2.716666666665664</c:v>
                </c:pt>
                <c:pt idx="2">
                  <c:v>3.166666666666984</c:v>
                </c:pt>
                <c:pt idx="3">
                  <c:v>3.1833333333336116</c:v>
                </c:pt>
                <c:pt idx="4">
                  <c:v>3.6333333333349316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F6-49B6-B758-489137A2A240}"/>
            </c:ext>
          </c:extLst>
        </c:ser>
        <c:ser>
          <c:idx val="1"/>
          <c:order val="1"/>
          <c:tx>
            <c:strRef>
              <c:f>Sheet2!$C$1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Sheet2!$E$2:$E$6</c:f>
                <c:numCache>
                  <c:formatCode>General</c:formatCode>
                  <c:ptCount val="5"/>
                  <c:pt idx="0">
                    <c:v>2.5259255764511757</c:v>
                  </c:pt>
                  <c:pt idx="1">
                    <c:v>2.0880516979551516</c:v>
                  </c:pt>
                  <c:pt idx="2">
                    <c:v>0.75073657460013277</c:v>
                  </c:pt>
                  <c:pt idx="3">
                    <c:v>0.8789701044076319</c:v>
                  </c:pt>
                  <c:pt idx="4">
                    <c:v>1.4323355534867825</c:v>
                  </c:pt>
                </c:numCache>
              </c:numRef>
            </c:plus>
            <c:minus>
              <c:numRef>
                <c:f>Sheet2!$E$2:$E$6</c:f>
                <c:numCache>
                  <c:formatCode>General</c:formatCode>
                  <c:ptCount val="5"/>
                  <c:pt idx="0">
                    <c:v>2.5259255764511757</c:v>
                  </c:pt>
                  <c:pt idx="1">
                    <c:v>2.0880516979551516</c:v>
                  </c:pt>
                  <c:pt idx="2">
                    <c:v>0.75073657460013277</c:v>
                  </c:pt>
                  <c:pt idx="3">
                    <c:v>0.8789701044076319</c:v>
                  </c:pt>
                  <c:pt idx="4">
                    <c:v>1.4323355534867825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Sheet2!$A$2:$A$6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Sheet2!$C$2:$C$6</c:f>
              <c:numCache>
                <c:formatCode>0.00</c:formatCode>
                <c:ptCount val="5"/>
                <c:pt idx="0">
                  <c:v>43.886666666667416</c:v>
                </c:pt>
                <c:pt idx="1">
                  <c:v>4.0599999999993015</c:v>
                </c:pt>
                <c:pt idx="2">
                  <c:v>3.6533333333323981</c:v>
                </c:pt>
                <c:pt idx="3">
                  <c:v>3.2933333333337109</c:v>
                </c:pt>
                <c:pt idx="4">
                  <c:v>3.9666666666657115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F6-49B6-B758-489137A2A2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1981567"/>
        <c:axId val="516977263"/>
      </c:barChart>
      <c:catAx>
        <c:axId val="5119815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/>
                  <a:t>Particle mixture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6977263"/>
        <c:crosses val="autoZero"/>
        <c:auto val="1"/>
        <c:lblAlgn val="ctr"/>
        <c:lblOffset val="100"/>
        <c:noMultiLvlLbl val="0"/>
      </c:catAx>
      <c:valAx>
        <c:axId val="51697726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Recovery in aqueous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9815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600"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en-IN" sz="1600" b="0" i="0" u="none" strike="noStrike" baseline="0">
                <a:effectLst/>
              </a:rPr>
              <a:t>1.E-05</a:t>
            </a:r>
            <a:r>
              <a:rPr lang="en-IN" sz="1600" b="0" i="0" u="none" strike="noStrike" baseline="0"/>
              <a:t> </a:t>
            </a:r>
            <a:r>
              <a:rPr lang="en-IN" sz="1600">
                <a:latin typeface="Times New Roman" panose="02020603050405020304" pitchFamily="18" charset="0"/>
                <a:cs typeface="Times New Roman" panose="02020603050405020304" pitchFamily="18" charset="0"/>
              </a:rPr>
              <a:t>g/l SHMP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Sheet2!$B$8</c:f>
              <c:strCache>
                <c:ptCount val="1"/>
                <c:pt idx="0">
                  <c:v>expected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Sheet2!$D$9:$D$13</c:f>
                <c:numCache>
                  <c:formatCode>General</c:formatCode>
                  <c:ptCount val="5"/>
                  <c:pt idx="0">
                    <c:v>2.7229190219298256</c:v>
                  </c:pt>
                  <c:pt idx="1">
                    <c:v>5.1522282558087902</c:v>
                  </c:pt>
                  <c:pt idx="2">
                    <c:v>4.3080385843729632</c:v>
                  </c:pt>
                  <c:pt idx="3">
                    <c:v>5.1522282558087902</c:v>
                  </c:pt>
                  <c:pt idx="4">
                    <c:v>4.3080385843729632</c:v>
                  </c:pt>
                </c:numCache>
              </c:numRef>
            </c:plus>
            <c:minus>
              <c:numRef>
                <c:f>Sheet2!$D$9:$D$13</c:f>
                <c:numCache>
                  <c:formatCode>General</c:formatCode>
                  <c:ptCount val="5"/>
                  <c:pt idx="0">
                    <c:v>2.7229190219298256</c:v>
                  </c:pt>
                  <c:pt idx="1">
                    <c:v>5.1522282558087902</c:v>
                  </c:pt>
                  <c:pt idx="2">
                    <c:v>4.3080385843729632</c:v>
                  </c:pt>
                  <c:pt idx="3">
                    <c:v>5.1522282558087902</c:v>
                  </c:pt>
                  <c:pt idx="4">
                    <c:v>4.3080385843729632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Sheet2!$A$9:$A$13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Sheet2!$B$9:$B$13</c:f>
              <c:numCache>
                <c:formatCode>0.00</c:formatCode>
                <c:ptCount val="5"/>
                <c:pt idx="0">
                  <c:v>47.616666666667605</c:v>
                </c:pt>
                <c:pt idx="1">
                  <c:v>7.4499999999998092</c:v>
                </c:pt>
                <c:pt idx="2">
                  <c:v>9.1833333333320635</c:v>
                </c:pt>
                <c:pt idx="3">
                  <c:v>7.8500000000012449</c:v>
                </c:pt>
                <c:pt idx="4">
                  <c:v>9.5833333333334991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C7-4374-92FD-244164A31B40}"/>
            </c:ext>
          </c:extLst>
        </c:ser>
        <c:ser>
          <c:idx val="1"/>
          <c:order val="1"/>
          <c:tx>
            <c:strRef>
              <c:f>Sheet2!$C$8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Sheet2!$E$9:$E$13</c:f>
                <c:numCache>
                  <c:formatCode>General</c:formatCode>
                  <c:ptCount val="5"/>
                  <c:pt idx="0">
                    <c:v>2.9205973087702604</c:v>
                  </c:pt>
                  <c:pt idx="1">
                    <c:v>2.6871306927640819</c:v>
                  </c:pt>
                  <c:pt idx="2">
                    <c:v>1.4181397267005607</c:v>
                  </c:pt>
                  <c:pt idx="3">
                    <c:v>2.3520362960157795</c:v>
                  </c:pt>
                  <c:pt idx="4">
                    <c:v>0.48346666666570309</c:v>
                  </c:pt>
                </c:numCache>
              </c:numRef>
            </c:plus>
            <c:minus>
              <c:numRef>
                <c:f>Sheet2!$E$9:$E$13</c:f>
                <c:numCache>
                  <c:formatCode>General</c:formatCode>
                  <c:ptCount val="5"/>
                  <c:pt idx="0">
                    <c:v>2.9205973087702604</c:v>
                  </c:pt>
                  <c:pt idx="1">
                    <c:v>2.6871306927640819</c:v>
                  </c:pt>
                  <c:pt idx="2">
                    <c:v>1.4181397267005607</c:v>
                  </c:pt>
                  <c:pt idx="3">
                    <c:v>2.3520362960157795</c:v>
                  </c:pt>
                  <c:pt idx="4">
                    <c:v>0.48346666666570309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Sheet2!$A$9:$A$13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Sheet2!$C$9:$C$13</c:f>
              <c:numCache>
                <c:formatCode>0.00</c:formatCode>
                <c:ptCount val="5"/>
                <c:pt idx="0">
                  <c:v>45.76000000000041</c:v>
                </c:pt>
                <c:pt idx="1">
                  <c:v>6.1799999999995707</c:v>
                </c:pt>
                <c:pt idx="2">
                  <c:v>14.506666666666016</c:v>
                </c:pt>
                <c:pt idx="3">
                  <c:v>8.126666666665491</c:v>
                </c:pt>
                <c:pt idx="4">
                  <c:v>8.1133333333326618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C7-4374-92FD-244164A31B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1981567"/>
        <c:axId val="516977263"/>
      </c:barChart>
      <c:catAx>
        <c:axId val="5119815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/>
                  <a:t>Particle mixture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6977263"/>
        <c:crosses val="autoZero"/>
        <c:auto val="1"/>
        <c:lblAlgn val="ctr"/>
        <c:lblOffset val="100"/>
        <c:noMultiLvlLbl val="0"/>
      </c:catAx>
      <c:valAx>
        <c:axId val="51697726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Recovery in aqueous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9815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600" b="0" i="0" u="none" strike="noStrike" baseline="0">
                <a:effectLst/>
              </a:rPr>
              <a:t>1.E-03</a:t>
            </a:r>
            <a:r>
              <a:rPr lang="en-IN" sz="1600">
                <a:latin typeface="Times New Roman" panose="02020603050405020304" pitchFamily="18" charset="0"/>
                <a:cs typeface="Times New Roman" panose="02020603050405020304" pitchFamily="18" charset="0"/>
              </a:rPr>
              <a:t> g/l SHMP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Sheet2!$B$15</c:f>
              <c:strCache>
                <c:ptCount val="1"/>
                <c:pt idx="0">
                  <c:v>expected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Sheet2!$D$16:$D$20</c:f>
                <c:numCache>
                  <c:formatCode>General</c:formatCode>
                  <c:ptCount val="5"/>
                  <c:pt idx="0">
                    <c:v>2.2030027992130963</c:v>
                  </c:pt>
                  <c:pt idx="1">
                    <c:v>8.5935066959569486</c:v>
                  </c:pt>
                  <c:pt idx="2">
                    <c:v>3.2331749789423405</c:v>
                  </c:pt>
                  <c:pt idx="3">
                    <c:v>8.5935066959569486</c:v>
                  </c:pt>
                  <c:pt idx="4">
                    <c:v>3.2331749789423405</c:v>
                  </c:pt>
                </c:numCache>
              </c:numRef>
            </c:plus>
            <c:minus>
              <c:numRef>
                <c:f>Sheet2!$D$16:$D$20</c:f>
                <c:numCache>
                  <c:formatCode>General</c:formatCode>
                  <c:ptCount val="5"/>
                  <c:pt idx="0">
                    <c:v>2.2030027992130963</c:v>
                  </c:pt>
                  <c:pt idx="1">
                    <c:v>8.5935066959569486</c:v>
                  </c:pt>
                  <c:pt idx="2">
                    <c:v>3.2331749789423405</c:v>
                  </c:pt>
                  <c:pt idx="3">
                    <c:v>8.5935066959569486</c:v>
                  </c:pt>
                  <c:pt idx="4">
                    <c:v>3.2331749789423405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Sheet2!$A$16:$A$20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Sheet2!$B$16:$B$20</c:f>
              <c:numCache>
                <c:formatCode>0.00</c:formatCode>
                <c:ptCount val="5"/>
                <c:pt idx="0">
                  <c:v>49.383333333333702</c:v>
                </c:pt>
                <c:pt idx="1">
                  <c:v>32.066666666665355</c:v>
                </c:pt>
                <c:pt idx="2">
                  <c:v>37.149999999999274</c:v>
                </c:pt>
                <c:pt idx="3">
                  <c:v>31.966666666666772</c:v>
                </c:pt>
                <c:pt idx="4">
                  <c:v>37.050000000000693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66-422D-8452-6A2F058B24F9}"/>
            </c:ext>
          </c:extLst>
        </c:ser>
        <c:ser>
          <c:idx val="1"/>
          <c:order val="1"/>
          <c:tx>
            <c:strRef>
              <c:f>Sheet2!$C$15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Sheet2!$E$16:$E$20</c:f>
                <c:numCache>
                  <c:formatCode>General</c:formatCode>
                  <c:ptCount val="5"/>
                  <c:pt idx="0">
                    <c:v>1.0491646454840275</c:v>
                  </c:pt>
                  <c:pt idx="1">
                    <c:v>4.9431564400806653</c:v>
                  </c:pt>
                  <c:pt idx="2">
                    <c:v>5.2507193225723237</c:v>
                  </c:pt>
                  <c:pt idx="3">
                    <c:v>5.3562655846531086</c:v>
                  </c:pt>
                  <c:pt idx="4">
                    <c:v>2.5574641329077132</c:v>
                  </c:pt>
                </c:numCache>
              </c:numRef>
            </c:plus>
            <c:minus>
              <c:numRef>
                <c:f>Sheet2!$E$16:$E$20</c:f>
                <c:numCache>
                  <c:formatCode>General</c:formatCode>
                  <c:ptCount val="5"/>
                  <c:pt idx="0">
                    <c:v>1.0491646454840275</c:v>
                  </c:pt>
                  <c:pt idx="1">
                    <c:v>4.9431564400806653</c:v>
                  </c:pt>
                  <c:pt idx="2">
                    <c:v>5.2507193225723237</c:v>
                  </c:pt>
                  <c:pt idx="3">
                    <c:v>5.3562655846531086</c:v>
                  </c:pt>
                  <c:pt idx="4">
                    <c:v>2.5574641329077132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Sheet2!$A$16:$A$20</c:f>
              <c:strCache>
                <c:ptCount val="5"/>
                <c:pt idx="0">
                  <c:v>C0T0</c:v>
                </c:pt>
                <c:pt idx="1">
                  <c:v>C20T20</c:v>
                </c:pt>
                <c:pt idx="2">
                  <c:v>C20T40</c:v>
                </c:pt>
                <c:pt idx="3">
                  <c:v>C40T20</c:v>
                </c:pt>
                <c:pt idx="4">
                  <c:v>C40T40</c:v>
                </c:pt>
              </c:strCache>
            </c:strRef>
          </c:cat>
          <c:val>
            <c:numRef>
              <c:f>Sheet2!$C$16:$C$20</c:f>
              <c:numCache>
                <c:formatCode>0.00</c:formatCode>
                <c:ptCount val="5"/>
                <c:pt idx="0">
                  <c:v>47.660000000000004</c:v>
                </c:pt>
                <c:pt idx="1">
                  <c:v>30.353333333333882</c:v>
                </c:pt>
                <c:pt idx="2">
                  <c:v>36.246666666666748</c:v>
                </c:pt>
                <c:pt idx="3">
                  <c:v>29.419999999999884</c:v>
                </c:pt>
                <c:pt idx="4">
                  <c:v>36.773333333333845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66-422D-8452-6A2F058B24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11981567"/>
        <c:axId val="516977263"/>
      </c:barChart>
      <c:catAx>
        <c:axId val="51198156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400"/>
                  <a:t>Particle mixture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6977263"/>
        <c:crosses val="autoZero"/>
        <c:auto val="1"/>
        <c:lblAlgn val="ctr"/>
        <c:lblOffset val="100"/>
        <c:noMultiLvlLbl val="0"/>
      </c:catAx>
      <c:valAx>
        <c:axId val="51697726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Recovery in aqueous</a:t>
                </a:r>
              </a:p>
              <a:p>
                <a:pPr>
                  <a:defRPr sz="12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IN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phase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981567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8.xml"/><Relationship Id="rId3" Type="http://schemas.openxmlformats.org/officeDocument/2006/relationships/chart" Target="../charts/chart33.xml"/><Relationship Id="rId7" Type="http://schemas.openxmlformats.org/officeDocument/2006/relationships/chart" Target="../charts/chart37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6" Type="http://schemas.openxmlformats.org/officeDocument/2006/relationships/chart" Target="../charts/chart36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Relationship Id="rId9" Type="http://schemas.openxmlformats.org/officeDocument/2006/relationships/chart" Target="../charts/chart39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9.xml"/><Relationship Id="rId1" Type="http://schemas.openxmlformats.org/officeDocument/2006/relationships/chart" Target="../charts/chart48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53340</xdr:colOff>
      <xdr:row>3</xdr:row>
      <xdr:rowOff>3810</xdr:rowOff>
    </xdr:from>
    <xdr:ext cx="1114792" cy="27302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4DD432D4-D3A3-FD65-0019-47BC48E9E362}"/>
                </a:ext>
              </a:extLst>
            </xdr:cNvPr>
            <xdr:cNvSpPr txBox="1"/>
          </xdr:nvSpPr>
          <xdr:spPr>
            <a:xfrm>
              <a:off x="4061460" y="552450"/>
              <a:ext cx="1114792" cy="27302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f>
                    <m:fPr>
                      <m:ctrlPr>
                        <a:rPr lang="en-IN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IN" sz="1100" b="0" i="1">
                          <a:latin typeface="Cambria Math" panose="02040503050406030204" pitchFamily="18" charset="0"/>
                        </a:rPr>
                        <m:t>𝑐𝑜𝑛𝑐</m:t>
                      </m:r>
                      <m:r>
                        <a:rPr lang="en-IN" sz="1100" b="0" i="1">
                          <a:latin typeface="Cambria Math" panose="02040503050406030204" pitchFamily="18" charset="0"/>
                        </a:rPr>
                        <m:t> (</m:t>
                      </m:r>
                      <m:f>
                        <m:fPr>
                          <m:type m:val="lin"/>
                          <m:ctrlPr>
                            <a:rPr lang="en-IN" sz="1100" b="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a:rPr lang="en-IN" sz="1100" b="0" i="1">
                              <a:latin typeface="Cambria Math" panose="02040503050406030204" pitchFamily="18" charset="0"/>
                            </a:rPr>
                            <m:t>𝑔</m:t>
                          </m:r>
                        </m:num>
                        <m:den>
                          <m:r>
                            <a:rPr lang="en-IN" sz="1100" b="0" i="1">
                              <a:latin typeface="Cambria Math" panose="02040503050406030204" pitchFamily="18" charset="0"/>
                            </a:rPr>
                            <m:t>𝑙</m:t>
                          </m:r>
                          <m:r>
                            <a:rPr lang="en-IN" sz="1100" b="0" i="1">
                              <a:latin typeface="Cambria Math" panose="02040503050406030204" pitchFamily="18" charset="0"/>
                            </a:rPr>
                            <m:t>)</m:t>
                          </m:r>
                        </m:den>
                      </m:f>
                    </m:num>
                    <m:den>
                      <m:r>
                        <a:rPr lang="en-IN" sz="1100" b="0" i="1">
                          <a:latin typeface="Cambria Math" panose="02040503050406030204" pitchFamily="18" charset="0"/>
                        </a:rPr>
                        <m:t>𝑑𝑒𝑛𝑠𝑖𝑡𝑦</m:t>
                      </m:r>
                      <m:r>
                        <a:rPr lang="en-IN" sz="1100" b="0" i="1">
                          <a:latin typeface="Cambria Math" panose="02040503050406030204" pitchFamily="18" charset="0"/>
                        </a:rPr>
                        <m:t> (</m:t>
                      </m:r>
                      <m:f>
                        <m:fPr>
                          <m:type m:val="lin"/>
                          <m:ctrlPr>
                            <a:rPr lang="en-IN" sz="1100" b="0" i="1">
                              <a:latin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a:rPr lang="en-IN" sz="1100" b="0" i="1">
                              <a:latin typeface="Cambria Math" panose="02040503050406030204" pitchFamily="18" charset="0"/>
                            </a:rPr>
                            <m:t>𝑔</m:t>
                          </m:r>
                        </m:num>
                        <m:den>
                          <m:r>
                            <a:rPr lang="en-IN" sz="1100" b="0" i="1">
                              <a:latin typeface="Cambria Math" panose="02040503050406030204" pitchFamily="18" charset="0"/>
                            </a:rPr>
                            <m:t>𝑚𝑙</m:t>
                          </m:r>
                          <m:r>
                            <a:rPr lang="en-IN" sz="1100" b="0" i="1">
                              <a:latin typeface="Cambria Math" panose="02040503050406030204" pitchFamily="18" charset="0"/>
                            </a:rPr>
                            <m:t>)</m:t>
                          </m:r>
                        </m:den>
                      </m:f>
                    </m:den>
                  </m:f>
                </m:oMath>
              </a14:m>
              <a:r>
                <a:rPr lang="en-IN" sz="1100"/>
                <a:t>*1000</a:t>
              </a:r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4DD432D4-D3A3-FD65-0019-47BC48E9E362}"/>
                </a:ext>
              </a:extLst>
            </xdr:cNvPr>
            <xdr:cNvSpPr txBox="1"/>
          </xdr:nvSpPr>
          <xdr:spPr>
            <a:xfrm>
              <a:off x="4061460" y="552450"/>
              <a:ext cx="1114792" cy="27302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IN" sz="1100" i="0">
                  <a:latin typeface="Cambria Math" panose="02040503050406030204" pitchFamily="18" charset="0"/>
                </a:rPr>
                <a:t>(</a:t>
              </a:r>
              <a:r>
                <a:rPr lang="en-IN" sz="1100" b="0" i="0">
                  <a:latin typeface="Cambria Math" panose="02040503050406030204" pitchFamily="18" charset="0"/>
                </a:rPr>
                <a:t>𝑐𝑜𝑛𝑐 (𝑔∕〖𝑙)〗)/(𝑑𝑒𝑛𝑠𝑖𝑡𝑦 (𝑔∕〖𝑚𝑙)〗)</a:t>
              </a:r>
              <a:r>
                <a:rPr lang="en-IN" sz="1100"/>
                <a:t>*1000</a:t>
              </a:r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123824</xdr:rowOff>
    </xdr:from>
    <xdr:to>
      <xdr:col>6</xdr:col>
      <xdr:colOff>19049</xdr:colOff>
      <xdr:row>49</xdr:row>
      <xdr:rowOff>57149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552450</xdr:colOff>
      <xdr:row>29</xdr:row>
      <xdr:rowOff>142875</xdr:rowOff>
    </xdr:from>
    <xdr:to>
      <xdr:col>13</xdr:col>
      <xdr:colOff>304800</xdr:colOff>
      <xdr:row>49</xdr:row>
      <xdr:rowOff>66675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123824</xdr:colOff>
      <xdr:row>29</xdr:row>
      <xdr:rowOff>114300</xdr:rowOff>
    </xdr:from>
    <xdr:to>
      <xdr:col>22</xdr:col>
      <xdr:colOff>438149</xdr:colOff>
      <xdr:row>48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30</xdr:row>
      <xdr:rowOff>123824</xdr:rowOff>
    </xdr:from>
    <xdr:to>
      <xdr:col>5</xdr:col>
      <xdr:colOff>1162050</xdr:colOff>
      <xdr:row>50</xdr:row>
      <xdr:rowOff>114299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42861</xdr:colOff>
      <xdr:row>30</xdr:row>
      <xdr:rowOff>142875</xdr:rowOff>
    </xdr:from>
    <xdr:to>
      <xdr:col>14</xdr:col>
      <xdr:colOff>161924</xdr:colOff>
      <xdr:row>50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53340</xdr:colOff>
      <xdr:row>30</xdr:row>
      <xdr:rowOff>148590</xdr:rowOff>
    </xdr:from>
    <xdr:to>
      <xdr:col>24</xdr:col>
      <xdr:colOff>0</xdr:colOff>
      <xdr:row>49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A06BDAB-1D86-83F8-6F8C-FE11FDB6FD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358140</xdr:colOff>
      <xdr:row>29</xdr:row>
      <xdr:rowOff>95250</xdr:rowOff>
    </xdr:from>
    <xdr:to>
      <xdr:col>5</xdr:col>
      <xdr:colOff>1127760</xdr:colOff>
      <xdr:row>48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1044724-0346-2251-0515-0EF1EBB74A5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1257300</xdr:colOff>
      <xdr:row>29</xdr:row>
      <xdr:rowOff>110490</xdr:rowOff>
    </xdr:from>
    <xdr:to>
      <xdr:col>14</xdr:col>
      <xdr:colOff>121920</xdr:colOff>
      <xdr:row>47</xdr:row>
      <xdr:rowOff>7620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060F204-453F-1519-E7A1-D19E44B8EC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487680</xdr:colOff>
      <xdr:row>29</xdr:row>
      <xdr:rowOff>87630</xdr:rowOff>
    </xdr:from>
    <xdr:to>
      <xdr:col>22</xdr:col>
      <xdr:colOff>563880</xdr:colOff>
      <xdr:row>47</xdr:row>
      <xdr:rowOff>45720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9A9BFEA-847F-4945-7BEF-4BBCBAB708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</xdr:colOff>
      <xdr:row>29</xdr:row>
      <xdr:rowOff>148590</xdr:rowOff>
    </xdr:from>
    <xdr:to>
      <xdr:col>5</xdr:col>
      <xdr:colOff>571500</xdr:colOff>
      <xdr:row>46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21F716-AFDE-BD1F-99C0-F516DD79E6A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693420</xdr:colOff>
      <xdr:row>29</xdr:row>
      <xdr:rowOff>106680</xdr:rowOff>
    </xdr:from>
    <xdr:to>
      <xdr:col>12</xdr:col>
      <xdr:colOff>579120</xdr:colOff>
      <xdr:row>46</xdr:row>
      <xdr:rowOff>110490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096EB81-452C-4A1B-BC8A-3C5E192417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0</xdr:colOff>
      <xdr:row>30</xdr:row>
      <xdr:rowOff>0</xdr:rowOff>
    </xdr:from>
    <xdr:to>
      <xdr:col>21</xdr:col>
      <xdr:colOff>38100</xdr:colOff>
      <xdr:row>47</xdr:row>
      <xdr:rowOff>3810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C7051EC-1846-4621-9A35-98BDD6BCB0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579120</xdr:colOff>
      <xdr:row>30</xdr:row>
      <xdr:rowOff>3810</xdr:rowOff>
    </xdr:from>
    <xdr:to>
      <xdr:col>5</xdr:col>
      <xdr:colOff>944880</xdr:colOff>
      <xdr:row>48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D4C9F6-9F3F-2734-3EEF-623F98B61B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1188720</xdr:colOff>
      <xdr:row>30</xdr:row>
      <xdr:rowOff>7620</xdr:rowOff>
    </xdr:from>
    <xdr:to>
      <xdr:col>13</xdr:col>
      <xdr:colOff>381000</xdr:colOff>
      <xdr:row>48</xdr:row>
      <xdr:rowOff>41910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3AD9F73-DDA8-4574-AFB1-E2A953757B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30</xdr:row>
      <xdr:rowOff>0</xdr:rowOff>
    </xdr:from>
    <xdr:to>
      <xdr:col>21</xdr:col>
      <xdr:colOff>502920</xdr:colOff>
      <xdr:row>48</xdr:row>
      <xdr:rowOff>34290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A1EF1D3-43FC-4583-B283-0C5856347A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0</xdr:rowOff>
    </xdr:from>
    <xdr:to>
      <xdr:col>5</xdr:col>
      <xdr:colOff>381000</xdr:colOff>
      <xdr:row>47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3AC8791-E859-48ED-B738-06872471B5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495300</xdr:colOff>
      <xdr:row>29</xdr:row>
      <xdr:rowOff>144780</xdr:rowOff>
    </xdr:from>
    <xdr:to>
      <xdr:col>12</xdr:col>
      <xdr:colOff>403860</xdr:colOff>
      <xdr:row>46</xdr:row>
      <xdr:rowOff>148590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6D57900-86D9-4A83-8FA0-148A1D85D3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0</xdr:colOff>
      <xdr:row>30</xdr:row>
      <xdr:rowOff>0</xdr:rowOff>
    </xdr:from>
    <xdr:to>
      <xdr:col>21</xdr:col>
      <xdr:colOff>38100</xdr:colOff>
      <xdr:row>47</xdr:row>
      <xdr:rowOff>3810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4BF612-A19B-4649-92F6-5F5F1D6403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24</xdr:row>
      <xdr:rowOff>152400</xdr:rowOff>
    </xdr:from>
    <xdr:to>
      <xdr:col>5</xdr:col>
      <xdr:colOff>624840</xdr:colOff>
      <xdr:row>43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2AB787B-A9AE-4DD8-A9C0-1EBC39D447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25</xdr:row>
      <xdr:rowOff>0</xdr:rowOff>
    </xdr:from>
    <xdr:to>
      <xdr:col>13</xdr:col>
      <xdr:colOff>502920</xdr:colOff>
      <xdr:row>43</xdr:row>
      <xdr:rowOff>34290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5618B64-47E4-4C3D-8B0B-840B0E74E4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38</xdr:row>
      <xdr:rowOff>19049</xdr:rowOff>
    </xdr:from>
    <xdr:to>
      <xdr:col>7</xdr:col>
      <xdr:colOff>214725</xdr:colOff>
      <xdr:row>53</xdr:row>
      <xdr:rowOff>178709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33A30E2-9536-41DE-B876-74BEFB5941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342900</xdr:colOff>
      <xdr:row>38</xdr:row>
      <xdr:rowOff>15240</xdr:rowOff>
    </xdr:from>
    <xdr:to>
      <xdr:col>15</xdr:col>
      <xdr:colOff>395700</xdr:colOff>
      <xdr:row>54</xdr:row>
      <xdr:rowOff>3450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04CF2A6-57D7-4780-B8E6-3EB5DA8B5D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430530</xdr:colOff>
      <xdr:row>38</xdr:row>
      <xdr:rowOff>11430</xdr:rowOff>
    </xdr:from>
    <xdr:to>
      <xdr:col>23</xdr:col>
      <xdr:colOff>483330</xdr:colOff>
      <xdr:row>53</xdr:row>
      <xdr:rowOff>171090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4AFE267-4EC1-49B1-8512-76579EA04C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0</xdr:colOff>
      <xdr:row>59</xdr:row>
      <xdr:rowOff>0</xdr:rowOff>
    </xdr:from>
    <xdr:to>
      <xdr:col>19</xdr:col>
      <xdr:colOff>502920</xdr:colOff>
      <xdr:row>77</xdr:row>
      <xdr:rowOff>19050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17A9D71-2B17-49B7-ABF1-0D90BC6BC3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140017</xdr:colOff>
      <xdr:row>69</xdr:row>
      <xdr:rowOff>16192</xdr:rowOff>
    </xdr:from>
    <xdr:to>
      <xdr:col>9</xdr:col>
      <xdr:colOff>192817</xdr:colOff>
      <xdr:row>84</xdr:row>
      <xdr:rowOff>173947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6AD3D4D-DA0E-257F-5EFB-756355152F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38</xdr:row>
      <xdr:rowOff>0</xdr:rowOff>
    </xdr:from>
    <xdr:to>
      <xdr:col>8</xdr:col>
      <xdr:colOff>52800</xdr:colOff>
      <xdr:row>53</xdr:row>
      <xdr:rowOff>169185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07DE25-35B3-4581-B9B5-6EC72DED22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38</xdr:row>
      <xdr:rowOff>0</xdr:rowOff>
    </xdr:from>
    <xdr:to>
      <xdr:col>17</xdr:col>
      <xdr:colOff>52800</xdr:colOff>
      <xdr:row>53</xdr:row>
      <xdr:rowOff>169185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7DF11BA-A7EA-480B-AA6A-EDE60C4AB4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0</xdr:colOff>
      <xdr:row>38</xdr:row>
      <xdr:rowOff>0</xdr:rowOff>
    </xdr:from>
    <xdr:to>
      <xdr:col>26</xdr:col>
      <xdr:colOff>52800</xdr:colOff>
      <xdr:row>53</xdr:row>
      <xdr:rowOff>169185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6D783AD-A712-462D-A74B-8F36C017E3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495300</xdr:colOff>
      <xdr:row>61</xdr:row>
      <xdr:rowOff>102870</xdr:rowOff>
    </xdr:from>
    <xdr:to>
      <xdr:col>15</xdr:col>
      <xdr:colOff>548100</xdr:colOff>
      <xdr:row>77</xdr:row>
      <xdr:rowOff>92985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8157CAF-D346-4B27-9744-FC6D96949A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0</xdr:colOff>
      <xdr:row>62</xdr:row>
      <xdr:rowOff>0</xdr:rowOff>
    </xdr:from>
    <xdr:to>
      <xdr:col>24</xdr:col>
      <xdr:colOff>56610</xdr:colOff>
      <xdr:row>77</xdr:row>
      <xdr:rowOff>176805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06782A6-EF5F-48C9-817D-A257CC0F67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5</xdr:col>
      <xdr:colOff>1036320</xdr:colOff>
      <xdr:row>49</xdr:row>
      <xdr:rowOff>34290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CD3F6B0-6540-4347-B235-2C8CCC7CD2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31</xdr:row>
      <xdr:rowOff>0</xdr:rowOff>
    </xdr:from>
    <xdr:to>
      <xdr:col>14</xdr:col>
      <xdr:colOff>502920</xdr:colOff>
      <xdr:row>49</xdr:row>
      <xdr:rowOff>34290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C7DEAA1-1EBC-408E-86FB-8AAEF97A74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327660</xdr:colOff>
      <xdr:row>30</xdr:row>
      <xdr:rowOff>114300</xdr:rowOff>
    </xdr:from>
    <xdr:to>
      <xdr:col>24</xdr:col>
      <xdr:colOff>220980</xdr:colOff>
      <xdr:row>48</xdr:row>
      <xdr:rowOff>148590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466BA93-B5DE-4B88-B8DB-E65A6A9DA2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480060</xdr:colOff>
      <xdr:row>72</xdr:row>
      <xdr:rowOff>7620</xdr:rowOff>
    </xdr:from>
    <xdr:to>
      <xdr:col>5</xdr:col>
      <xdr:colOff>906780</xdr:colOff>
      <xdr:row>90</xdr:row>
      <xdr:rowOff>41910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BF3175-A7D5-4224-A27A-642C61999E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106680</xdr:colOff>
      <xdr:row>72</xdr:row>
      <xdr:rowOff>0</xdr:rowOff>
    </xdr:from>
    <xdr:to>
      <xdr:col>22</xdr:col>
      <xdr:colOff>0</xdr:colOff>
      <xdr:row>90</xdr:row>
      <xdr:rowOff>34290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17CFDCF1-89F7-4D42-8371-A6491B3195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350520</xdr:colOff>
      <xdr:row>92</xdr:row>
      <xdr:rowOff>125730</xdr:rowOff>
    </xdr:from>
    <xdr:to>
      <xdr:col>12</xdr:col>
      <xdr:colOff>91440</xdr:colOff>
      <xdr:row>111</xdr:row>
      <xdr:rowOff>15240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7D46CE1-C85A-66DA-1AB7-A0C3C8728C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441960</xdr:colOff>
      <xdr:row>92</xdr:row>
      <xdr:rowOff>167640</xdr:rowOff>
    </xdr:from>
    <xdr:to>
      <xdr:col>20</xdr:col>
      <xdr:colOff>266700</xdr:colOff>
      <xdr:row>110</xdr:row>
      <xdr:rowOff>160020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40B1EA9-7C6B-46FA-890A-405FEDEB1D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0</xdr:colOff>
      <xdr:row>72</xdr:row>
      <xdr:rowOff>0</xdr:rowOff>
    </xdr:from>
    <xdr:to>
      <xdr:col>13</xdr:col>
      <xdr:colOff>502920</xdr:colOff>
      <xdr:row>90</xdr:row>
      <xdr:rowOff>34290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F891366C-4732-4E2E-A5FA-58CF1CBB55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22</xdr:col>
      <xdr:colOff>0</xdr:colOff>
      <xdr:row>72</xdr:row>
      <xdr:rowOff>0</xdr:rowOff>
    </xdr:from>
    <xdr:to>
      <xdr:col>29</xdr:col>
      <xdr:colOff>502920</xdr:colOff>
      <xdr:row>90</xdr:row>
      <xdr:rowOff>34290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299ED62-3B41-4C47-9303-D6F0B941B2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198120</xdr:colOff>
      <xdr:row>5</xdr:row>
      <xdr:rowOff>133350</xdr:rowOff>
    </xdr:from>
    <xdr:to>
      <xdr:col>12</xdr:col>
      <xdr:colOff>250920</xdr:colOff>
      <xdr:row>21</xdr:row>
      <xdr:rowOff>87270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2620F18-B902-C00C-EB22-B0B529D0390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64770</xdr:rowOff>
    </xdr:from>
    <xdr:to>
      <xdr:col>5</xdr:col>
      <xdr:colOff>548640</xdr:colOff>
      <xdr:row>51</xdr:row>
      <xdr:rowOff>45720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0CF7C89-D103-AFBB-2818-0B7929A10C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29</xdr:row>
      <xdr:rowOff>0</xdr:rowOff>
    </xdr:from>
    <xdr:to>
      <xdr:col>13</xdr:col>
      <xdr:colOff>571500</xdr:colOff>
      <xdr:row>51</xdr:row>
      <xdr:rowOff>163830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44AA91B-0991-44C4-8840-52BEE35CE7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542925</xdr:colOff>
      <xdr:row>1</xdr:row>
      <xdr:rowOff>130492</xdr:rowOff>
    </xdr:from>
    <xdr:to>
      <xdr:col>15</xdr:col>
      <xdr:colOff>595725</xdr:colOff>
      <xdr:row>17</xdr:row>
      <xdr:rowOff>111082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A7FD94A-A5BF-AC87-CC8A-3784CBE93F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276225</xdr:colOff>
      <xdr:row>2</xdr:row>
      <xdr:rowOff>47625</xdr:rowOff>
    </xdr:from>
    <xdr:to>
      <xdr:col>23</xdr:col>
      <xdr:colOff>321405</xdr:colOff>
      <xdr:row>18</xdr:row>
      <xdr:rowOff>26310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B4AF9D0-E649-43F0-BEA0-76107E885F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447675</xdr:colOff>
      <xdr:row>19</xdr:row>
      <xdr:rowOff>38100</xdr:rowOff>
    </xdr:from>
    <xdr:to>
      <xdr:col>15</xdr:col>
      <xdr:colOff>498570</xdr:colOff>
      <xdr:row>35</xdr:row>
      <xdr:rowOff>18690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5956B6D-4433-4D77-BD06-C69A58DB62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163830</xdr:colOff>
      <xdr:row>19</xdr:row>
      <xdr:rowOff>9525</xdr:rowOff>
    </xdr:from>
    <xdr:to>
      <xdr:col>23</xdr:col>
      <xdr:colOff>216630</xdr:colOff>
      <xdr:row>34</xdr:row>
      <xdr:rowOff>174900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1EBD1EB-304E-4972-A956-EC5887397A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295275</xdr:colOff>
      <xdr:row>36</xdr:row>
      <xdr:rowOff>171450</xdr:rowOff>
    </xdr:from>
    <xdr:to>
      <xdr:col>15</xdr:col>
      <xdr:colOff>342360</xdr:colOff>
      <xdr:row>52</xdr:row>
      <xdr:rowOff>152040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9366B7B-4F1A-4AF0-9733-BE9FE7D786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419099</xdr:colOff>
      <xdr:row>1</xdr:row>
      <xdr:rowOff>117155</xdr:rowOff>
    </xdr:from>
    <xdr:to>
      <xdr:col>14</xdr:col>
      <xdr:colOff>220979</xdr:colOff>
      <xdr:row>23</xdr:row>
      <xdr:rowOff>95705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7AC92F0-E3CF-A483-79E4-4C407B8452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444817</xdr:colOff>
      <xdr:row>1</xdr:row>
      <xdr:rowOff>152400</xdr:rowOff>
    </xdr:from>
    <xdr:to>
      <xdr:col>23</xdr:col>
      <xdr:colOff>219075</xdr:colOff>
      <xdr:row>24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EC52D9C-0FCC-8996-3CEE-5A39A29275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320040</xdr:colOff>
      <xdr:row>0</xdr:row>
      <xdr:rowOff>125730</xdr:rowOff>
    </xdr:from>
    <xdr:to>
      <xdr:col>15</xdr:col>
      <xdr:colOff>15240</xdr:colOff>
      <xdr:row>15</xdr:row>
      <xdr:rowOff>125730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812F104-55C2-99D0-D179-DAAD584A933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7620</xdr:colOff>
      <xdr:row>0</xdr:row>
      <xdr:rowOff>129540</xdr:rowOff>
    </xdr:from>
    <xdr:to>
      <xdr:col>22</xdr:col>
      <xdr:colOff>312420</xdr:colOff>
      <xdr:row>15</xdr:row>
      <xdr:rowOff>129540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468FD6E-205C-4CB2-9DA6-115FE16664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335280</xdr:colOff>
      <xdr:row>15</xdr:row>
      <xdr:rowOff>137160</xdr:rowOff>
    </xdr:from>
    <xdr:to>
      <xdr:col>15</xdr:col>
      <xdr:colOff>30480</xdr:colOff>
      <xdr:row>30</xdr:row>
      <xdr:rowOff>137160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60F30BB-D878-423F-9153-3EDD90E809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30480</xdr:colOff>
      <xdr:row>15</xdr:row>
      <xdr:rowOff>137160</xdr:rowOff>
    </xdr:from>
    <xdr:to>
      <xdr:col>22</xdr:col>
      <xdr:colOff>335280</xdr:colOff>
      <xdr:row>30</xdr:row>
      <xdr:rowOff>137160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A7E9448-85F3-416B-825C-81A079CA4C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342900</xdr:colOff>
      <xdr:row>0</xdr:row>
      <xdr:rowOff>118110</xdr:rowOff>
    </xdr:from>
    <xdr:to>
      <xdr:col>15</xdr:col>
      <xdr:colOff>38100</xdr:colOff>
      <xdr:row>15</xdr:row>
      <xdr:rowOff>118110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162E4950-76AA-7CA8-A4A2-C38A05B78E3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30480</xdr:colOff>
      <xdr:row>0</xdr:row>
      <xdr:rowOff>121920</xdr:rowOff>
    </xdr:from>
    <xdr:to>
      <xdr:col>22</xdr:col>
      <xdr:colOff>335280</xdr:colOff>
      <xdr:row>15</xdr:row>
      <xdr:rowOff>121920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363A460-5C5A-8AFE-FBCF-6B90A93375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358140</xdr:colOff>
      <xdr:row>15</xdr:row>
      <xdr:rowOff>129540</xdr:rowOff>
    </xdr:from>
    <xdr:to>
      <xdr:col>15</xdr:col>
      <xdr:colOff>53340</xdr:colOff>
      <xdr:row>30</xdr:row>
      <xdr:rowOff>129540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F758CC00-A524-33A7-3D3B-B027334785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Red">
      <a:dk1>
        <a:sysClr val="windowText" lastClr="000000"/>
      </a:dk1>
      <a:lt1>
        <a:sysClr val="window" lastClr="FFFFFF"/>
      </a:lt1>
      <a:dk2>
        <a:srgbClr val="323232"/>
      </a:dk2>
      <a:lt2>
        <a:srgbClr val="E5C243"/>
      </a:lt2>
      <a:accent1>
        <a:srgbClr val="A5300F"/>
      </a:accent1>
      <a:accent2>
        <a:srgbClr val="D55816"/>
      </a:accent2>
      <a:accent3>
        <a:srgbClr val="E19825"/>
      </a:accent3>
      <a:accent4>
        <a:srgbClr val="B19C7D"/>
      </a:accent4>
      <a:accent5>
        <a:srgbClr val="7F5F52"/>
      </a:accent5>
      <a:accent6>
        <a:srgbClr val="B27D49"/>
      </a:accent6>
      <a:hlink>
        <a:srgbClr val="6B9F25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Red">
    <a:dk1>
      <a:sysClr val="windowText" lastClr="000000"/>
    </a:dk1>
    <a:lt1>
      <a:sysClr val="window" lastClr="FFFFFF"/>
    </a:lt1>
    <a:dk2>
      <a:srgbClr val="323232"/>
    </a:dk2>
    <a:lt2>
      <a:srgbClr val="E5C243"/>
    </a:lt2>
    <a:accent1>
      <a:srgbClr val="A5300F"/>
    </a:accent1>
    <a:accent2>
      <a:srgbClr val="D55816"/>
    </a:accent2>
    <a:accent3>
      <a:srgbClr val="E19825"/>
    </a:accent3>
    <a:accent4>
      <a:srgbClr val="B19C7D"/>
    </a:accent4>
    <a:accent5>
      <a:srgbClr val="7F5F52"/>
    </a:accent5>
    <a:accent6>
      <a:srgbClr val="B27D49"/>
    </a:accent6>
    <a:hlink>
      <a:srgbClr val="6B9F25"/>
    </a:hlink>
    <a:folHlink>
      <a:srgbClr val="B26B0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workbookViewId="0">
      <selection activeCell="F20" sqref="F20"/>
    </sheetView>
  </sheetViews>
  <sheetFormatPr defaultRowHeight="14.4" x14ac:dyDescent="0.3"/>
  <cols>
    <col min="1" max="1" width="28.44140625" customWidth="1"/>
    <col min="2" max="2" width="13.5546875" customWidth="1"/>
    <col min="4" max="4" width="11.33203125" customWidth="1"/>
    <col min="5" max="5" width="12.88671875" customWidth="1"/>
    <col min="9" max="9" width="13" customWidth="1"/>
    <col min="13" max="13" width="13.5546875" customWidth="1"/>
    <col min="17" max="17" width="12" customWidth="1"/>
  </cols>
  <sheetData>
    <row r="1" spans="1:13" x14ac:dyDescent="0.3">
      <c r="A1" t="s">
        <v>0</v>
      </c>
    </row>
    <row r="2" spans="1:13" x14ac:dyDescent="0.3">
      <c r="A2" s="87" t="s">
        <v>1</v>
      </c>
      <c r="B2" s="87"/>
      <c r="C2" s="87"/>
      <c r="D2" s="87"/>
      <c r="E2" s="87"/>
      <c r="F2" s="87"/>
    </row>
    <row r="3" spans="1:13" x14ac:dyDescent="0.3">
      <c r="A3" s="2" t="s">
        <v>2</v>
      </c>
      <c r="B3" s="2" t="s">
        <v>3</v>
      </c>
    </row>
    <row r="4" spans="1:13" x14ac:dyDescent="0.3">
      <c r="A4" s="2">
        <v>0</v>
      </c>
      <c r="B4" s="2">
        <f>(A4/2.484)*1000</f>
        <v>0</v>
      </c>
      <c r="D4" t="s">
        <v>4</v>
      </c>
    </row>
    <row r="5" spans="1:13" x14ac:dyDescent="0.3">
      <c r="A5" s="2">
        <v>1.0000000000000001E-5</v>
      </c>
      <c r="B5" s="2">
        <f>(A5/2.484)*1000</f>
        <v>4.0257648953301133E-3</v>
      </c>
    </row>
    <row r="6" spans="1:13" x14ac:dyDescent="0.3">
      <c r="A6" s="2">
        <v>1E-3</v>
      </c>
      <c r="B6" s="2">
        <f>(A6/2.484)*1000</f>
        <v>0.40257648953301128</v>
      </c>
    </row>
    <row r="7" spans="1:13" x14ac:dyDescent="0.3">
      <c r="A7" s="2">
        <v>0.1</v>
      </c>
      <c r="B7" s="2">
        <f t="shared" ref="B7" si="0">(A7/2.484)*1000</f>
        <v>40.257648953301135</v>
      </c>
    </row>
    <row r="11" spans="1:13" x14ac:dyDescent="0.3">
      <c r="A11" t="s">
        <v>5</v>
      </c>
    </row>
    <row r="12" spans="1:13" x14ac:dyDescent="0.3">
      <c r="A12" s="88" t="s">
        <v>6</v>
      </c>
      <c r="B12" s="88"/>
      <c r="C12" s="87" t="s">
        <v>7</v>
      </c>
      <c r="D12" s="87"/>
      <c r="E12" s="87"/>
      <c r="F12" s="87"/>
      <c r="G12" s="87"/>
      <c r="H12" s="87"/>
      <c r="I12" s="87"/>
      <c r="J12" s="87"/>
      <c r="K12" s="87"/>
      <c r="L12" s="87"/>
      <c r="M12" s="87"/>
    </row>
    <row r="13" spans="1:13" x14ac:dyDescent="0.3">
      <c r="A13" s="89" t="s">
        <v>10</v>
      </c>
      <c r="B13" s="89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3">
      <c r="A14" s="12"/>
      <c r="B14" s="1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x14ac:dyDescent="0.3">
      <c r="A15" s="12" t="s">
        <v>12</v>
      </c>
      <c r="B15" s="12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5" thickBot="1" x14ac:dyDescent="0.35"/>
    <row r="17" spans="1:19" x14ac:dyDescent="0.3">
      <c r="A17" s="84" t="s">
        <v>5</v>
      </c>
      <c r="B17" s="85"/>
      <c r="C17" s="86"/>
      <c r="E17" s="84" t="s">
        <v>15</v>
      </c>
      <c r="F17" s="85"/>
      <c r="G17" s="86"/>
      <c r="I17" s="90" t="s">
        <v>16</v>
      </c>
      <c r="J17" s="91"/>
      <c r="K17" s="92"/>
      <c r="M17" s="90" t="s">
        <v>17</v>
      </c>
      <c r="N17" s="91"/>
      <c r="O17" s="92"/>
      <c r="Q17" s="84" t="s">
        <v>18</v>
      </c>
      <c r="R17" s="85"/>
      <c r="S17" s="86"/>
    </row>
    <row r="18" spans="1:19" x14ac:dyDescent="0.3">
      <c r="A18" s="9" t="s">
        <v>8</v>
      </c>
      <c r="B18" s="7" t="s">
        <v>9</v>
      </c>
      <c r="C18" s="8"/>
      <c r="E18" s="9" t="s">
        <v>8</v>
      </c>
      <c r="F18" s="7" t="s">
        <v>9</v>
      </c>
      <c r="G18" s="8"/>
      <c r="I18" s="9" t="s">
        <v>8</v>
      </c>
      <c r="J18" s="7" t="s">
        <v>9</v>
      </c>
      <c r="K18" s="8"/>
      <c r="M18" s="9" t="s">
        <v>8</v>
      </c>
      <c r="N18" s="7" t="s">
        <v>9</v>
      </c>
      <c r="O18" s="8"/>
      <c r="Q18" s="9" t="s">
        <v>8</v>
      </c>
      <c r="R18" s="7" t="s">
        <v>9</v>
      </c>
      <c r="S18" s="8"/>
    </row>
    <row r="19" spans="1:19" x14ac:dyDescent="0.3">
      <c r="A19" s="10">
        <v>0</v>
      </c>
      <c r="B19">
        <f>(A19*20000)/1</f>
        <v>0</v>
      </c>
      <c r="C19" s="4"/>
      <c r="E19" s="10">
        <v>0</v>
      </c>
      <c r="F19">
        <f>(E19*20000)/0.01</f>
        <v>0</v>
      </c>
      <c r="G19" s="4"/>
      <c r="I19" s="10">
        <v>0</v>
      </c>
      <c r="J19">
        <f>(I19*20000)/0.1</f>
        <v>0</v>
      </c>
      <c r="K19" s="4"/>
      <c r="M19" s="10">
        <v>0</v>
      </c>
      <c r="N19">
        <f>(M19*20000)/10</f>
        <v>0</v>
      </c>
      <c r="O19" s="4"/>
      <c r="Q19" s="10">
        <v>0</v>
      </c>
      <c r="R19">
        <f>(Q19*20000)/100</f>
        <v>0</v>
      </c>
      <c r="S19" s="4"/>
    </row>
    <row r="20" spans="1:19" x14ac:dyDescent="0.3">
      <c r="A20" s="10">
        <v>1.0000000000000001E-5</v>
      </c>
      <c r="B20">
        <f t="shared" ref="B20:B22" si="1">(A20*20000)/1</f>
        <v>0.2</v>
      </c>
      <c r="C20" s="4"/>
      <c r="E20" s="13">
        <v>1.0000000000000001E-5</v>
      </c>
      <c r="F20" s="14">
        <f t="shared" ref="F20:F22" si="2">(E20*20000)/0.01</f>
        <v>20</v>
      </c>
      <c r="G20" s="4"/>
      <c r="I20" s="13">
        <v>1.0000000000000001E-5</v>
      </c>
      <c r="J20" s="14">
        <f t="shared" ref="J20:J22" si="3">(I20*20000)/0.1</f>
        <v>2</v>
      </c>
      <c r="K20" s="4"/>
      <c r="M20" s="10">
        <v>1.0000000000000001E-5</v>
      </c>
      <c r="N20">
        <f t="shared" ref="N20:N22" si="4">(M20*20000)/10</f>
        <v>0.02</v>
      </c>
      <c r="O20" s="4"/>
      <c r="Q20" s="10">
        <v>1.0000000000000001E-5</v>
      </c>
      <c r="R20">
        <f t="shared" ref="R20:R22" si="5">(Q20*20000)/100</f>
        <v>2E-3</v>
      </c>
      <c r="S20" s="4"/>
    </row>
    <row r="21" spans="1:19" x14ac:dyDescent="0.3">
      <c r="A21" s="13">
        <v>1E-3</v>
      </c>
      <c r="B21" s="14">
        <f t="shared" si="1"/>
        <v>20</v>
      </c>
      <c r="C21" s="15"/>
      <c r="E21" s="10">
        <v>1E-3</v>
      </c>
      <c r="F21">
        <f t="shared" si="2"/>
        <v>2000</v>
      </c>
      <c r="G21" s="4"/>
      <c r="I21" s="10">
        <v>1E-3</v>
      </c>
      <c r="J21">
        <f t="shared" si="3"/>
        <v>200</v>
      </c>
      <c r="K21" s="4"/>
      <c r="M21" s="13">
        <v>1E-3</v>
      </c>
      <c r="N21" s="14">
        <f t="shared" si="4"/>
        <v>2</v>
      </c>
      <c r="O21" s="4"/>
      <c r="Q21" s="10">
        <v>1E-3</v>
      </c>
      <c r="R21">
        <f t="shared" si="5"/>
        <v>0.2</v>
      </c>
      <c r="S21" s="4"/>
    </row>
    <row r="22" spans="1:19" ht="15" thickBot="1" x14ac:dyDescent="0.35">
      <c r="A22" s="11">
        <v>0.1</v>
      </c>
      <c r="B22" s="5">
        <f t="shared" si="1"/>
        <v>2000</v>
      </c>
      <c r="C22" s="6" t="s">
        <v>11</v>
      </c>
      <c r="E22" s="11">
        <v>0.1</v>
      </c>
      <c r="F22" s="5">
        <f t="shared" si="2"/>
        <v>200000</v>
      </c>
      <c r="G22" s="6"/>
      <c r="I22" s="11">
        <v>0.1</v>
      </c>
      <c r="J22" s="5">
        <f t="shared" si="3"/>
        <v>20000</v>
      </c>
      <c r="K22" s="6"/>
      <c r="M22" s="11">
        <v>0.1</v>
      </c>
      <c r="N22" s="5">
        <f t="shared" si="4"/>
        <v>200</v>
      </c>
      <c r="O22" s="6"/>
      <c r="Q22" s="16">
        <v>0.1</v>
      </c>
      <c r="R22" s="17">
        <f t="shared" si="5"/>
        <v>20</v>
      </c>
      <c r="S22" s="6"/>
    </row>
  </sheetData>
  <mergeCells count="9">
    <mergeCell ref="Q17:S17"/>
    <mergeCell ref="A2:F2"/>
    <mergeCell ref="A12:B12"/>
    <mergeCell ref="C12:M12"/>
    <mergeCell ref="A13:B13"/>
    <mergeCell ref="A17:C17"/>
    <mergeCell ref="E17:G17"/>
    <mergeCell ref="I17:K17"/>
    <mergeCell ref="M17:O1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L40"/>
  <sheetViews>
    <sheetView topLeftCell="A24" workbookViewId="0">
      <selection activeCell="H22" sqref="H22:J29"/>
    </sheetView>
  </sheetViews>
  <sheetFormatPr defaultRowHeight="14.4" x14ac:dyDescent="0.3"/>
  <cols>
    <col min="4" max="4" width="16.109375" customWidth="1"/>
    <col min="5" max="5" width="20.5546875" customWidth="1"/>
    <col min="6" max="6" width="21.44140625" customWidth="1"/>
    <col min="7" max="7" width="9.109375" customWidth="1"/>
    <col min="8" max="8" width="16.5546875" customWidth="1"/>
    <col min="9" max="9" width="18" customWidth="1"/>
    <col min="10" max="10" width="14.33203125" customWidth="1"/>
  </cols>
  <sheetData>
    <row r="3" spans="1:12" ht="15" thickBot="1" x14ac:dyDescent="0.35"/>
    <row r="4" spans="1:12" x14ac:dyDescent="0.3">
      <c r="B4" s="35" t="s">
        <v>28</v>
      </c>
      <c r="C4" s="36"/>
      <c r="D4" s="27" t="s">
        <v>21</v>
      </c>
      <c r="E4" s="23" t="s">
        <v>22</v>
      </c>
      <c r="F4" s="29" t="s">
        <v>23</v>
      </c>
      <c r="G4" s="18" t="s">
        <v>20</v>
      </c>
      <c r="H4" s="34" t="s">
        <v>32</v>
      </c>
      <c r="I4" s="31" t="s">
        <v>33</v>
      </c>
      <c r="J4" s="33" t="s">
        <v>34</v>
      </c>
      <c r="K4" s="3" t="s">
        <v>24</v>
      </c>
    </row>
    <row r="5" spans="1:12" ht="15" thickBot="1" x14ac:dyDescent="0.35">
      <c r="B5" s="93"/>
      <c r="C5" s="94"/>
      <c r="D5" s="24"/>
      <c r="E5" s="21"/>
      <c r="F5" s="28"/>
      <c r="G5" s="20"/>
      <c r="H5" s="11"/>
      <c r="I5" s="22"/>
      <c r="J5" s="32"/>
      <c r="K5" s="6"/>
    </row>
    <row r="6" spans="1:12" x14ac:dyDescent="0.3">
      <c r="A6" s="18" t="s">
        <v>25</v>
      </c>
      <c r="B6" s="95" t="s">
        <v>29</v>
      </c>
      <c r="C6" s="25" t="s">
        <v>30</v>
      </c>
      <c r="D6" s="37">
        <v>68.134200000000007</v>
      </c>
      <c r="E6" s="38">
        <v>68.221100000000007</v>
      </c>
      <c r="F6" s="39">
        <f>E6-D6</f>
        <v>8.6899999999999977E-2</v>
      </c>
      <c r="G6" s="121">
        <f xml:space="preserve"> 0.1-(F6+F7)</f>
        <v>3.5999999999972998E-3</v>
      </c>
      <c r="H6" s="122">
        <f>(F6*100)/0.1</f>
        <v>86.899999999999977</v>
      </c>
      <c r="I6" s="123">
        <f>F7*100/0.1</f>
        <v>9.5000000000027285</v>
      </c>
      <c r="J6" s="124">
        <f>G6*100/0.1</f>
        <v>3.5999999999972996</v>
      </c>
      <c r="K6" s="120">
        <f>H6+I6+J6</f>
        <v>100</v>
      </c>
    </row>
    <row r="7" spans="1:12" ht="15" thickBot="1" x14ac:dyDescent="0.35">
      <c r="A7" s="19"/>
      <c r="B7" s="103"/>
      <c r="C7" s="46" t="s">
        <v>19</v>
      </c>
      <c r="D7" s="57">
        <v>67.903999999999996</v>
      </c>
      <c r="E7" s="47">
        <v>67.913499999999999</v>
      </c>
      <c r="F7" s="48">
        <f>E7-D7</f>
        <v>9.5000000000027285E-3</v>
      </c>
      <c r="G7" s="97"/>
      <c r="H7" s="99"/>
      <c r="I7" s="101"/>
      <c r="J7" s="110"/>
      <c r="K7" s="113"/>
    </row>
    <row r="8" spans="1:12" x14ac:dyDescent="0.3">
      <c r="A8" s="19"/>
      <c r="B8" s="95" t="s">
        <v>31</v>
      </c>
      <c r="C8" s="64" t="s">
        <v>30</v>
      </c>
      <c r="D8" s="50">
        <v>53.7318</v>
      </c>
      <c r="E8" s="51">
        <v>53.820700000000002</v>
      </c>
      <c r="F8" s="52">
        <f>E8-D8</f>
        <v>8.8900000000002422E-2</v>
      </c>
      <c r="G8" s="107">
        <f t="shared" ref="G8" si="0" xml:space="preserve"> 0.1-(F8+F9)</f>
        <v>5.2000000000006763E-3</v>
      </c>
      <c r="H8" s="108">
        <f t="shared" ref="H8" si="1">(F8*100)/0.1</f>
        <v>88.900000000002422</v>
      </c>
      <c r="I8" s="109">
        <f t="shared" ref="I8" si="2">F9*100/0.1</f>
        <v>5.8999999999969077</v>
      </c>
      <c r="J8" s="114">
        <f t="shared" ref="J8" si="3">G8*100/0.1</f>
        <v>5.2000000000006761</v>
      </c>
      <c r="K8" s="120">
        <f t="shared" ref="K8" si="4">H8+I8+J8</f>
        <v>100</v>
      </c>
    </row>
    <row r="9" spans="1:12" ht="15" thickBot="1" x14ac:dyDescent="0.35">
      <c r="A9" s="19"/>
      <c r="B9" s="103"/>
      <c r="C9" s="64" t="s">
        <v>19</v>
      </c>
      <c r="D9" s="57">
        <v>39.880600000000001</v>
      </c>
      <c r="E9" s="47">
        <v>39.886499999999998</v>
      </c>
      <c r="F9" s="48">
        <f t="shared" ref="F9:F29" si="5">E9-D9</f>
        <v>5.8999999999969077E-3</v>
      </c>
      <c r="G9" s="97"/>
      <c r="H9" s="99"/>
      <c r="I9" s="101"/>
      <c r="J9" s="110"/>
      <c r="K9" s="112"/>
    </row>
    <row r="10" spans="1:12" x14ac:dyDescent="0.3">
      <c r="A10" s="19"/>
      <c r="B10" s="95" t="s">
        <v>13</v>
      </c>
      <c r="C10" s="49" t="s">
        <v>30</v>
      </c>
      <c r="D10" s="50">
        <v>42.670099999999998</v>
      </c>
      <c r="E10" s="51">
        <v>42.762099999999997</v>
      </c>
      <c r="F10" s="55">
        <f>E10-D10</f>
        <v>9.1999999999998749E-2</v>
      </c>
      <c r="G10" s="107">
        <f t="shared" ref="G10" si="6" xml:space="preserve"> 0.1-(F10+F11)</f>
        <v>5.5000000000035298E-3</v>
      </c>
      <c r="H10" s="108">
        <f t="shared" ref="H10" si="7">(F10*100)/0.1</f>
        <v>91.999999999998749</v>
      </c>
      <c r="I10" s="109">
        <f t="shared" ref="I10" si="8">F11*100/0.1</f>
        <v>2.4999999999977263</v>
      </c>
      <c r="J10" s="114">
        <f t="shared" ref="J10" si="9">G10*100/0.1</f>
        <v>5.5000000000035296</v>
      </c>
      <c r="K10" s="119">
        <f t="shared" ref="K10" si="10">H10+I10+J10</f>
        <v>100</v>
      </c>
    </row>
    <row r="11" spans="1:12" ht="15" thickBot="1" x14ac:dyDescent="0.35">
      <c r="A11" s="19"/>
      <c r="B11" s="103"/>
      <c r="C11" s="26" t="s">
        <v>19</v>
      </c>
      <c r="D11" s="59">
        <v>61.661799999999999</v>
      </c>
      <c r="E11" s="53">
        <v>61.664299999999997</v>
      </c>
      <c r="F11" s="56">
        <f t="shared" si="5"/>
        <v>2.4999999999977263E-3</v>
      </c>
      <c r="G11" s="104"/>
      <c r="H11" s="105"/>
      <c r="I11" s="106"/>
      <c r="J11" s="115"/>
      <c r="K11" s="118"/>
    </row>
    <row r="12" spans="1:12" x14ac:dyDescent="0.3">
      <c r="A12" s="19"/>
      <c r="B12" s="95" t="s">
        <v>14</v>
      </c>
      <c r="C12" s="25" t="s">
        <v>30</v>
      </c>
      <c r="D12" s="50">
        <v>65.789100000000005</v>
      </c>
      <c r="E12" s="51">
        <v>65.882300000000001</v>
      </c>
      <c r="F12" s="55">
        <f t="shared" si="5"/>
        <v>9.3199999999995953E-2</v>
      </c>
      <c r="G12" s="107">
        <f t="shared" ref="G12" si="11" xml:space="preserve"> 0.1-(F12+F13)</f>
        <v>5.6999999999959583E-3</v>
      </c>
      <c r="H12" s="108">
        <f t="shared" ref="H12" si="12">(F12*100)/0.1</f>
        <v>93.199999999995953</v>
      </c>
      <c r="I12" s="109">
        <f t="shared" ref="I12" si="13">F13*100/0.1</f>
        <v>1.1000000000080945</v>
      </c>
      <c r="J12" s="114">
        <f t="shared" ref="J12" si="14">G12*100/0.1</f>
        <v>5.6999999999959581</v>
      </c>
      <c r="K12" s="119">
        <f t="shared" ref="K12:K28" si="15">H12+I12+J12</f>
        <v>100</v>
      </c>
    </row>
    <row r="13" spans="1:12" ht="15" thickBot="1" x14ac:dyDescent="0.35">
      <c r="A13" s="20"/>
      <c r="B13" s="103"/>
      <c r="C13" s="26" t="s">
        <v>19</v>
      </c>
      <c r="D13" s="42">
        <v>67.493799999999993</v>
      </c>
      <c r="E13" s="44">
        <v>67.494900000000001</v>
      </c>
      <c r="F13" s="43">
        <f t="shared" si="5"/>
        <v>1.1000000000080945E-3</v>
      </c>
      <c r="G13" s="98"/>
      <c r="H13" s="100"/>
      <c r="I13" s="102"/>
      <c r="J13" s="111"/>
      <c r="K13" s="113"/>
      <c r="L13" s="45">
        <v>67.503200000000007</v>
      </c>
    </row>
    <row r="14" spans="1:12" x14ac:dyDescent="0.3">
      <c r="A14" s="18" t="s">
        <v>26</v>
      </c>
      <c r="B14" s="95" t="s">
        <v>29</v>
      </c>
      <c r="C14" s="49" t="s">
        <v>30</v>
      </c>
      <c r="D14" s="57">
        <v>67.060100000000006</v>
      </c>
      <c r="E14" s="47">
        <v>67.060400000000001</v>
      </c>
      <c r="F14" s="58">
        <f t="shared" si="5"/>
        <v>2.9999999999574811E-4</v>
      </c>
      <c r="G14" s="97">
        <f xml:space="preserve"> 0.1-(F14+F15)</f>
        <v>5.8000000000134888E-3</v>
      </c>
      <c r="H14" s="99">
        <f>(F14*100)/0.1</f>
        <v>0.29999999999574811</v>
      </c>
      <c r="I14" s="101">
        <f t="shared" ref="I14" si="16">F15*100/0.1</f>
        <v>93.899999999990769</v>
      </c>
      <c r="J14" s="110">
        <f t="shared" ref="J14" si="17">G14*100/0.1</f>
        <v>5.8000000000134886</v>
      </c>
      <c r="K14" s="112">
        <f t="shared" si="15"/>
        <v>100</v>
      </c>
    </row>
    <row r="15" spans="1:12" ht="15" thickBot="1" x14ac:dyDescent="0.35">
      <c r="A15" s="19"/>
      <c r="B15" s="103"/>
      <c r="C15" s="46" t="s">
        <v>19</v>
      </c>
      <c r="D15" s="57">
        <v>66.371700000000004</v>
      </c>
      <c r="E15" s="47">
        <v>66.465599999999995</v>
      </c>
      <c r="F15" s="48">
        <f t="shared" si="5"/>
        <v>9.3899999999990769E-2</v>
      </c>
      <c r="G15" s="97"/>
      <c r="H15" s="99"/>
      <c r="I15" s="101"/>
      <c r="J15" s="110"/>
      <c r="K15" s="112"/>
    </row>
    <row r="16" spans="1:12" x14ac:dyDescent="0.3">
      <c r="A16" s="19"/>
      <c r="B16" s="95" t="s">
        <v>31</v>
      </c>
      <c r="C16" s="64" t="s">
        <v>30</v>
      </c>
      <c r="D16" s="50">
        <v>46.930799999999998</v>
      </c>
      <c r="E16" s="51">
        <v>46.9373</v>
      </c>
      <c r="F16" s="55">
        <f t="shared" si="5"/>
        <v>6.5000000000026148E-3</v>
      </c>
      <c r="G16" s="107">
        <f t="shared" ref="G16" si="18" xml:space="preserve"> 0.1-(F16+F17)</f>
        <v>7.5999999999950829E-3</v>
      </c>
      <c r="H16" s="108">
        <f t="shared" ref="H16" si="19">(F16*100)/0.1</f>
        <v>6.5000000000026148</v>
      </c>
      <c r="I16" s="109">
        <f t="shared" ref="I16" si="20">F17*100/0.1</f>
        <v>85.900000000002308</v>
      </c>
      <c r="J16" s="114">
        <f t="shared" ref="J16" si="21">G16*100/0.1</f>
        <v>7.5999999999950827</v>
      </c>
      <c r="K16" s="119">
        <f t="shared" si="15"/>
        <v>100</v>
      </c>
    </row>
    <row r="17" spans="1:11" ht="15" thickBot="1" x14ac:dyDescent="0.35">
      <c r="A17" s="19"/>
      <c r="B17" s="103"/>
      <c r="C17" s="64" t="s">
        <v>19</v>
      </c>
      <c r="D17" s="59">
        <v>47.790900000000001</v>
      </c>
      <c r="E17" s="53">
        <v>47.876800000000003</v>
      </c>
      <c r="F17" s="56">
        <f t="shared" si="5"/>
        <v>8.5900000000002308E-2</v>
      </c>
      <c r="G17" s="104"/>
      <c r="H17" s="105"/>
      <c r="I17" s="106"/>
      <c r="J17" s="115"/>
      <c r="K17" s="118"/>
    </row>
    <row r="18" spans="1:11" x14ac:dyDescent="0.3">
      <c r="A18" s="19"/>
      <c r="B18" s="95" t="s">
        <v>13</v>
      </c>
      <c r="C18" s="64" t="s">
        <v>30</v>
      </c>
      <c r="D18" s="50">
        <v>67.239800000000002</v>
      </c>
      <c r="E18" s="51">
        <v>67.290499999999994</v>
      </c>
      <c r="F18" s="55">
        <f t="shared" si="5"/>
        <v>5.0699999999991974E-2</v>
      </c>
      <c r="G18" s="107">
        <f t="shared" ref="G18" si="22" xml:space="preserve"> 0.1-(F18+F19)</f>
        <v>4.8999999999978228E-3</v>
      </c>
      <c r="H18" s="108">
        <f t="shared" ref="H18" si="23">(F18*100)/0.1</f>
        <v>50.699999999991974</v>
      </c>
      <c r="I18" s="109">
        <f t="shared" ref="I18" si="24">F19*100/0.1</f>
        <v>44.400000000010209</v>
      </c>
      <c r="J18" s="114">
        <f t="shared" ref="J18" si="25">G18*100/0.1</f>
        <v>4.8999999999978225</v>
      </c>
      <c r="K18" s="119">
        <f t="shared" si="15"/>
        <v>100</v>
      </c>
    </row>
    <row r="19" spans="1:11" ht="15" thickBot="1" x14ac:dyDescent="0.35">
      <c r="A19" s="19"/>
      <c r="B19" s="103"/>
      <c r="C19" s="64" t="s">
        <v>19</v>
      </c>
      <c r="D19" s="59">
        <v>67.412899999999993</v>
      </c>
      <c r="E19" s="53">
        <v>67.457300000000004</v>
      </c>
      <c r="F19" s="56">
        <f t="shared" si="5"/>
        <v>4.4400000000010209E-2</v>
      </c>
      <c r="G19" s="104"/>
      <c r="H19" s="105"/>
      <c r="I19" s="106"/>
      <c r="J19" s="115"/>
      <c r="K19" s="118"/>
    </row>
    <row r="20" spans="1:11" x14ac:dyDescent="0.3">
      <c r="A20" s="19"/>
      <c r="B20" s="95" t="s">
        <v>14</v>
      </c>
      <c r="C20" s="64" t="s">
        <v>30</v>
      </c>
      <c r="D20" s="50">
        <v>47.886299999999999</v>
      </c>
      <c r="E20" s="51">
        <v>47.9407</v>
      </c>
      <c r="F20" s="55">
        <f t="shared" si="5"/>
        <v>5.4400000000001114E-2</v>
      </c>
      <c r="G20" s="107">
        <f t="shared" ref="G20" si="26" xml:space="preserve"> 0.1-(F20+F21)</f>
        <v>4.0999999999996872E-3</v>
      </c>
      <c r="H20" s="108">
        <f t="shared" ref="H20" si="27">(F20*100)/0.1</f>
        <v>54.400000000001114</v>
      </c>
      <c r="I20" s="109">
        <f t="shared" ref="I20" si="28">F21*100/0.1</f>
        <v>41.499999999999204</v>
      </c>
      <c r="J20" s="114">
        <f t="shared" ref="J20" si="29">G20*100/0.1</f>
        <v>4.099999999999687</v>
      </c>
      <c r="K20" s="119">
        <f t="shared" si="15"/>
        <v>100</v>
      </c>
    </row>
    <row r="21" spans="1:11" ht="15" thickBot="1" x14ac:dyDescent="0.35">
      <c r="A21" s="20"/>
      <c r="B21" s="103"/>
      <c r="C21" s="26" t="s">
        <v>19</v>
      </c>
      <c r="D21" s="42">
        <v>47.160299999999999</v>
      </c>
      <c r="E21" s="40">
        <v>47.201799999999999</v>
      </c>
      <c r="F21" s="43">
        <f t="shared" si="5"/>
        <v>4.1499999999999204E-2</v>
      </c>
      <c r="G21" s="98"/>
      <c r="H21" s="100"/>
      <c r="I21" s="102"/>
      <c r="J21" s="111"/>
      <c r="K21" s="113"/>
    </row>
    <row r="22" spans="1:11" x14ac:dyDescent="0.3">
      <c r="A22" s="18" t="s">
        <v>27</v>
      </c>
      <c r="B22" s="95" t="s">
        <v>29</v>
      </c>
      <c r="C22" s="49" t="s">
        <v>30</v>
      </c>
      <c r="D22" s="57">
        <v>29.652000000000001</v>
      </c>
      <c r="E22" s="47">
        <v>29.6568</v>
      </c>
      <c r="F22" s="58">
        <f t="shared" si="5"/>
        <v>4.7999999999994714E-3</v>
      </c>
      <c r="G22" s="97">
        <f xml:space="preserve"> 0.1-(F22+F23)</f>
        <v>4.7999999999980558E-3</v>
      </c>
      <c r="H22" s="99">
        <f>(F22*100)/0.1</f>
        <v>4.7999999999994714</v>
      </c>
      <c r="I22" s="101">
        <f t="shared" ref="I22" si="30">F23*100/0.1</f>
        <v>90.400000000002478</v>
      </c>
      <c r="J22" s="110">
        <f t="shared" ref="J22" si="31">G22*100/0.1</f>
        <v>4.7999999999980556</v>
      </c>
      <c r="K22" s="112">
        <f t="shared" si="15"/>
        <v>100</v>
      </c>
    </row>
    <row r="23" spans="1:11" ht="15" thickBot="1" x14ac:dyDescent="0.35">
      <c r="A23" s="19"/>
      <c r="B23" s="103"/>
      <c r="C23" s="64" t="s">
        <v>19</v>
      </c>
      <c r="D23" s="59">
        <v>36.0884</v>
      </c>
      <c r="E23" s="53">
        <v>36.178800000000003</v>
      </c>
      <c r="F23" s="54">
        <f t="shared" si="5"/>
        <v>9.0400000000002478E-2</v>
      </c>
      <c r="G23" s="104"/>
      <c r="H23" s="105"/>
      <c r="I23" s="106"/>
      <c r="J23" s="115"/>
      <c r="K23" s="118"/>
    </row>
    <row r="24" spans="1:11" x14ac:dyDescent="0.3">
      <c r="A24" s="19"/>
      <c r="B24" s="95" t="s">
        <v>31</v>
      </c>
      <c r="C24" s="49" t="s">
        <v>30</v>
      </c>
      <c r="D24" s="57">
        <v>31.227799999999998</v>
      </c>
      <c r="E24" s="47">
        <v>31.238199999999999</v>
      </c>
      <c r="F24" s="58">
        <f t="shared" si="5"/>
        <v>1.0400000000000631E-2</v>
      </c>
      <c r="G24" s="97">
        <f t="shared" ref="G24" si="32" xml:space="preserve"> 0.1-(F24+F25)</f>
        <v>7.3999999999991017E-3</v>
      </c>
      <c r="H24" s="99">
        <f t="shared" ref="H24" si="33">(F24*100)/0.1</f>
        <v>10.400000000000631</v>
      </c>
      <c r="I24" s="101">
        <f t="shared" ref="I24" si="34">F25*100/0.1</f>
        <v>82.200000000000273</v>
      </c>
      <c r="J24" s="110">
        <f t="shared" ref="J24" si="35">G24*100/0.1</f>
        <v>7.3999999999991015</v>
      </c>
      <c r="K24" s="112">
        <f t="shared" si="15"/>
        <v>100</v>
      </c>
    </row>
    <row r="25" spans="1:11" ht="15" thickBot="1" x14ac:dyDescent="0.35">
      <c r="A25" s="19"/>
      <c r="B25" s="103"/>
      <c r="C25" s="64" t="s">
        <v>19</v>
      </c>
      <c r="D25" s="59">
        <v>31.586400000000001</v>
      </c>
      <c r="E25" s="53">
        <v>31.668600000000001</v>
      </c>
      <c r="F25" s="54">
        <f t="shared" si="5"/>
        <v>8.2200000000000273E-2</v>
      </c>
      <c r="G25" s="104"/>
      <c r="H25" s="105"/>
      <c r="I25" s="106"/>
      <c r="J25" s="115"/>
      <c r="K25" s="118"/>
    </row>
    <row r="26" spans="1:11" x14ac:dyDescent="0.3">
      <c r="A26" s="19"/>
      <c r="B26" s="95" t="s">
        <v>13</v>
      </c>
      <c r="C26" s="64" t="s">
        <v>30</v>
      </c>
      <c r="D26" s="60">
        <v>34.012999999999998</v>
      </c>
      <c r="E26" s="61">
        <v>34.078899999999997</v>
      </c>
      <c r="F26" s="62">
        <f t="shared" si="5"/>
        <v>6.5899999999999181E-2</v>
      </c>
      <c r="G26" s="107">
        <f t="shared" ref="G26" si="36" xml:space="preserve"> 0.1-(F26+F27)</f>
        <v>7.9000000000050419E-3</v>
      </c>
      <c r="H26" s="108">
        <f t="shared" ref="H26" si="37">(F26*100)/0.1</f>
        <v>65.899999999999181</v>
      </c>
      <c r="I26" s="109">
        <f t="shared" ref="I26" si="38">F27*100/0.1</f>
        <v>26.199999999995782</v>
      </c>
      <c r="J26" s="114">
        <f t="shared" ref="J26" si="39">G26*100/0.1</f>
        <v>7.9000000000050417</v>
      </c>
      <c r="K26" s="116">
        <f t="shared" si="15"/>
        <v>100</v>
      </c>
    </row>
    <row r="27" spans="1:11" ht="15" thickBot="1" x14ac:dyDescent="0.35">
      <c r="A27" s="19"/>
      <c r="B27" s="103"/>
      <c r="C27" s="64" t="s">
        <v>19</v>
      </c>
      <c r="D27" s="65">
        <v>33.664200000000001</v>
      </c>
      <c r="E27" s="53">
        <v>33.690399999999997</v>
      </c>
      <c r="F27" s="63">
        <f t="shared" si="5"/>
        <v>2.6199999999995782E-2</v>
      </c>
      <c r="G27" s="104"/>
      <c r="H27" s="105"/>
      <c r="I27" s="106"/>
      <c r="J27" s="115"/>
      <c r="K27" s="117"/>
    </row>
    <row r="28" spans="1:11" x14ac:dyDescent="0.3">
      <c r="A28" s="19"/>
      <c r="B28" s="95" t="s">
        <v>14</v>
      </c>
      <c r="C28" s="49" t="s">
        <v>30</v>
      </c>
      <c r="D28" s="57">
        <v>31.9498</v>
      </c>
      <c r="E28" s="47">
        <v>32.016500000000001</v>
      </c>
      <c r="F28" s="58">
        <f t="shared" si="5"/>
        <v>6.670000000000087E-2</v>
      </c>
      <c r="G28" s="97">
        <f t="shared" ref="G28" si="40" xml:space="preserve"> 0.1-(F28+F29)</f>
        <v>6.6999999999971804E-3</v>
      </c>
      <c r="H28" s="99">
        <f t="shared" ref="H28" si="41">(F28*100)/0.1</f>
        <v>66.70000000000087</v>
      </c>
      <c r="I28" s="101">
        <f t="shared" ref="I28" si="42">F29*100/0.1</f>
        <v>26.600000000001955</v>
      </c>
      <c r="J28" s="110">
        <f t="shared" ref="J28" si="43">G28*100/0.1</f>
        <v>6.6999999999971802</v>
      </c>
      <c r="K28" s="112">
        <f t="shared" si="15"/>
        <v>100</v>
      </c>
    </row>
    <row r="29" spans="1:11" ht="15" thickBot="1" x14ac:dyDescent="0.35">
      <c r="A29" s="20"/>
      <c r="B29" s="96"/>
      <c r="C29" s="26" t="s">
        <v>19</v>
      </c>
      <c r="D29" s="42">
        <v>46.4801</v>
      </c>
      <c r="E29" s="40">
        <v>46.506700000000002</v>
      </c>
      <c r="F29" s="41">
        <f t="shared" si="5"/>
        <v>2.6600000000001955E-2</v>
      </c>
      <c r="G29" s="98"/>
      <c r="H29" s="100"/>
      <c r="I29" s="102"/>
      <c r="J29" s="111"/>
      <c r="K29" s="113"/>
    </row>
    <row r="39" spans="4:4" ht="15" thickBot="1" x14ac:dyDescent="0.35"/>
    <row r="40" spans="4:4" ht="15" thickBot="1" x14ac:dyDescent="0.35">
      <c r="D40" s="30"/>
    </row>
  </sheetData>
  <mergeCells count="73">
    <mergeCell ref="K8:K9"/>
    <mergeCell ref="B6:B7"/>
    <mergeCell ref="G6:G7"/>
    <mergeCell ref="H6:H7"/>
    <mergeCell ref="I6:I7"/>
    <mergeCell ref="J6:J7"/>
    <mergeCell ref="K6:K7"/>
    <mergeCell ref="B8:B9"/>
    <mergeCell ref="G8:G9"/>
    <mergeCell ref="H8:H9"/>
    <mergeCell ref="I8:I9"/>
    <mergeCell ref="J8:J9"/>
    <mergeCell ref="K12:K13"/>
    <mergeCell ref="B10:B11"/>
    <mergeCell ref="G10:G11"/>
    <mergeCell ref="H10:H11"/>
    <mergeCell ref="I10:I11"/>
    <mergeCell ref="J10:J11"/>
    <mergeCell ref="K10:K11"/>
    <mergeCell ref="B12:B13"/>
    <mergeCell ref="G12:G13"/>
    <mergeCell ref="H12:H13"/>
    <mergeCell ref="I12:I13"/>
    <mergeCell ref="J12:J13"/>
    <mergeCell ref="I16:I17"/>
    <mergeCell ref="J16:J17"/>
    <mergeCell ref="K16:K17"/>
    <mergeCell ref="B14:B15"/>
    <mergeCell ref="G14:G15"/>
    <mergeCell ref="H14:H15"/>
    <mergeCell ref="I14:I15"/>
    <mergeCell ref="J14:J15"/>
    <mergeCell ref="K14:K15"/>
    <mergeCell ref="J20:J21"/>
    <mergeCell ref="K20:K21"/>
    <mergeCell ref="B18:B19"/>
    <mergeCell ref="G18:G19"/>
    <mergeCell ref="H18:H19"/>
    <mergeCell ref="I18:I19"/>
    <mergeCell ref="J18:J19"/>
    <mergeCell ref="K18:K19"/>
    <mergeCell ref="J24:J25"/>
    <mergeCell ref="K24:K25"/>
    <mergeCell ref="B22:B23"/>
    <mergeCell ref="G22:G23"/>
    <mergeCell ref="H22:H23"/>
    <mergeCell ref="I22:I23"/>
    <mergeCell ref="J22:J23"/>
    <mergeCell ref="K22:K23"/>
    <mergeCell ref="J28:J29"/>
    <mergeCell ref="K28:K29"/>
    <mergeCell ref="B26:B27"/>
    <mergeCell ref="G26:G27"/>
    <mergeCell ref="H26:H27"/>
    <mergeCell ref="I26:I27"/>
    <mergeCell ref="J26:J27"/>
    <mergeCell ref="K26:K27"/>
    <mergeCell ref="B5:C5"/>
    <mergeCell ref="B28:B29"/>
    <mergeCell ref="G28:G29"/>
    <mergeCell ref="H28:H29"/>
    <mergeCell ref="I28:I29"/>
    <mergeCell ref="B24:B25"/>
    <mergeCell ref="G24:G25"/>
    <mergeCell ref="H24:H25"/>
    <mergeCell ref="I24:I25"/>
    <mergeCell ref="B20:B21"/>
    <mergeCell ref="G20:G21"/>
    <mergeCell ref="H20:H21"/>
    <mergeCell ref="I20:I21"/>
    <mergeCell ref="B16:B17"/>
    <mergeCell ref="G16:G17"/>
    <mergeCell ref="H16:H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28"/>
  <sheetViews>
    <sheetView workbookViewId="0">
      <selection activeCell="H21" sqref="H21:J28"/>
    </sheetView>
  </sheetViews>
  <sheetFormatPr defaultRowHeight="14.4" x14ac:dyDescent="0.3"/>
  <cols>
    <col min="3" max="3" width="9.33203125" customWidth="1"/>
    <col min="4" max="4" width="17.109375" customWidth="1"/>
    <col min="5" max="5" width="21.109375" customWidth="1"/>
    <col min="6" max="6" width="19.33203125" customWidth="1"/>
  </cols>
  <sheetData>
    <row r="2" spans="1:11" ht="15" thickBot="1" x14ac:dyDescent="0.35"/>
    <row r="3" spans="1:11" x14ac:dyDescent="0.3">
      <c r="B3" s="35" t="s">
        <v>28</v>
      </c>
      <c r="C3" s="36"/>
      <c r="D3" s="27" t="s">
        <v>21</v>
      </c>
      <c r="E3" s="23" t="s">
        <v>22</v>
      </c>
      <c r="F3" s="29" t="s">
        <v>23</v>
      </c>
      <c r="G3" s="18" t="s">
        <v>20</v>
      </c>
      <c r="H3" s="34" t="s">
        <v>32</v>
      </c>
      <c r="I3" s="31" t="s">
        <v>33</v>
      </c>
      <c r="J3" s="33" t="s">
        <v>34</v>
      </c>
      <c r="K3" s="3" t="s">
        <v>24</v>
      </c>
    </row>
    <row r="4" spans="1:11" ht="15" thickBot="1" x14ac:dyDescent="0.35">
      <c r="B4" s="93"/>
      <c r="C4" s="94"/>
      <c r="D4" s="24"/>
      <c r="E4" s="21"/>
      <c r="F4" s="28"/>
      <c r="G4" s="20"/>
      <c r="H4" s="11"/>
      <c r="I4" s="22"/>
      <c r="J4" s="32"/>
      <c r="K4" s="6"/>
    </row>
    <row r="5" spans="1:11" x14ac:dyDescent="0.3">
      <c r="A5" s="18" t="s">
        <v>35</v>
      </c>
      <c r="B5" s="95" t="s">
        <v>29</v>
      </c>
      <c r="C5" s="25" t="s">
        <v>30</v>
      </c>
      <c r="D5" s="37">
        <v>43.124699999999997</v>
      </c>
      <c r="E5" s="38">
        <v>43.125799999999998</v>
      </c>
      <c r="F5" s="39">
        <f>E5-D5</f>
        <v>1.1000000000009891E-3</v>
      </c>
      <c r="G5" s="121">
        <f xml:space="preserve"> 0.1-(F5+F6)</f>
        <v>1.6999999999981752E-3</v>
      </c>
      <c r="H5" s="122">
        <f>(F5*100)/0.1</f>
        <v>1.1000000000009891</v>
      </c>
      <c r="I5" s="123">
        <f>F6*100/0.1</f>
        <v>97.200000000000841</v>
      </c>
      <c r="J5" s="124">
        <f>G5*100/0.1</f>
        <v>1.6999999999981752</v>
      </c>
      <c r="K5" s="120">
        <f>H5+I5+J5</f>
        <v>100</v>
      </c>
    </row>
    <row r="6" spans="1:11" ht="15" thickBot="1" x14ac:dyDescent="0.35">
      <c r="A6" s="19"/>
      <c r="B6" s="103"/>
      <c r="C6" s="46" t="s">
        <v>19</v>
      </c>
      <c r="D6" s="57">
        <v>43.111199999999997</v>
      </c>
      <c r="E6" s="47">
        <v>43.208399999999997</v>
      </c>
      <c r="F6" s="48">
        <f>E6-D6</f>
        <v>9.7200000000000841E-2</v>
      </c>
      <c r="G6" s="97"/>
      <c r="H6" s="99"/>
      <c r="I6" s="101"/>
      <c r="J6" s="110"/>
      <c r="K6" s="113"/>
    </row>
    <row r="7" spans="1:11" x14ac:dyDescent="0.3">
      <c r="A7" s="19"/>
      <c r="B7" s="95" t="s">
        <v>31</v>
      </c>
      <c r="C7" s="64" t="s">
        <v>30</v>
      </c>
      <c r="D7" s="50">
        <v>61.6768</v>
      </c>
      <c r="E7" s="51">
        <v>61.679099999999998</v>
      </c>
      <c r="F7" s="52">
        <f>E7-D7</f>
        <v>2.2999999999981924E-3</v>
      </c>
      <c r="G7" s="107">
        <f t="shared" ref="G7" si="0" xml:space="preserve"> 0.1-(F7+F8)</f>
        <v>1.3000000000062129E-3</v>
      </c>
      <c r="H7" s="108">
        <f t="shared" ref="H7" si="1">(F7*100)/0.1</f>
        <v>2.2999999999981924</v>
      </c>
      <c r="I7" s="109">
        <f t="shared" ref="I7" si="2">F8*100/0.1</f>
        <v>96.3999999999956</v>
      </c>
      <c r="J7" s="114">
        <f t="shared" ref="J7" si="3">G7*100/0.1</f>
        <v>1.3000000000062129</v>
      </c>
      <c r="K7" s="120">
        <f t="shared" ref="K7" si="4">H7+I7+J7</f>
        <v>100</v>
      </c>
    </row>
    <row r="8" spans="1:11" ht="15" thickBot="1" x14ac:dyDescent="0.35">
      <c r="A8" s="19"/>
      <c r="B8" s="103"/>
      <c r="C8" s="64" t="s">
        <v>19</v>
      </c>
      <c r="D8" s="57">
        <v>45.179400000000001</v>
      </c>
      <c r="E8" s="47">
        <v>45.275799999999997</v>
      </c>
      <c r="F8" s="48">
        <f t="shared" ref="F8:F28" si="5">E8-D8</f>
        <v>9.63999999999956E-2</v>
      </c>
      <c r="G8" s="97"/>
      <c r="H8" s="99"/>
      <c r="I8" s="101"/>
      <c r="J8" s="110"/>
      <c r="K8" s="112"/>
    </row>
    <row r="9" spans="1:11" x14ac:dyDescent="0.3">
      <c r="A9" s="19"/>
      <c r="B9" s="95" t="s">
        <v>13</v>
      </c>
      <c r="C9" s="49" t="s">
        <v>30</v>
      </c>
      <c r="D9" s="50">
        <v>48.729199999999999</v>
      </c>
      <c r="E9" s="51">
        <v>48.7318</v>
      </c>
      <c r="F9" s="55">
        <f>E9-D9</f>
        <v>2.6000000000010459E-3</v>
      </c>
      <c r="G9" s="107">
        <f t="shared" ref="G9" si="6" xml:space="preserve"> 0.1-(F9+F10)</f>
        <v>2.9000000000024839E-3</v>
      </c>
      <c r="H9" s="108">
        <f t="shared" ref="H9" si="7">(F9*100)/0.1</f>
        <v>2.6000000000010459</v>
      </c>
      <c r="I9" s="109">
        <f t="shared" ref="I9" si="8">F10*100/0.1</f>
        <v>94.499999999996476</v>
      </c>
      <c r="J9" s="114">
        <f t="shared" ref="J9" si="9">G9*100/0.1</f>
        <v>2.9000000000024837</v>
      </c>
      <c r="K9" s="119">
        <f t="shared" ref="K9" si="10">H9+I9+J9</f>
        <v>100</v>
      </c>
    </row>
    <row r="10" spans="1:11" ht="15" thickBot="1" x14ac:dyDescent="0.35">
      <c r="A10" s="19"/>
      <c r="B10" s="103"/>
      <c r="C10" s="26" t="s">
        <v>19</v>
      </c>
      <c r="D10" s="59">
        <v>46.810200000000002</v>
      </c>
      <c r="E10" s="53">
        <v>46.904699999999998</v>
      </c>
      <c r="F10" s="56">
        <f t="shared" si="5"/>
        <v>9.4499999999996476E-2</v>
      </c>
      <c r="G10" s="104"/>
      <c r="H10" s="105"/>
      <c r="I10" s="106"/>
      <c r="J10" s="115"/>
      <c r="K10" s="118"/>
    </row>
    <row r="11" spans="1:11" x14ac:dyDescent="0.3">
      <c r="A11" s="19"/>
      <c r="B11" s="95" t="s">
        <v>14</v>
      </c>
      <c r="C11" s="25" t="s">
        <v>30</v>
      </c>
      <c r="D11" s="50">
        <v>46.8718</v>
      </c>
      <c r="E11" s="51">
        <v>46.8733</v>
      </c>
      <c r="F11" s="55">
        <f t="shared" si="5"/>
        <v>1.5000000000000568E-3</v>
      </c>
      <c r="G11" s="107">
        <f t="shared" ref="G11" si="11" xml:space="preserve"> 0.1-(F11+F12)</f>
        <v>2.4999999999963107E-3</v>
      </c>
      <c r="H11" s="108">
        <f t="shared" ref="H11" si="12">(F11*100)/0.1</f>
        <v>1.5000000000000568</v>
      </c>
      <c r="I11" s="109">
        <f t="shared" ref="I11" si="13">F12*100/0.1</f>
        <v>96.000000000003638</v>
      </c>
      <c r="J11" s="114">
        <f t="shared" ref="J11" si="14">G11*100/0.1</f>
        <v>2.4999999999963105</v>
      </c>
      <c r="K11" s="119">
        <f t="shared" ref="K11:K27" si="15">H11+I11+J11</f>
        <v>100</v>
      </c>
    </row>
    <row r="12" spans="1:11" ht="15" thickBot="1" x14ac:dyDescent="0.35">
      <c r="A12" s="20"/>
      <c r="B12" s="103"/>
      <c r="C12" s="26" t="s">
        <v>19</v>
      </c>
      <c r="D12" s="42">
        <v>42.561599999999999</v>
      </c>
      <c r="E12" s="40">
        <v>42.657600000000002</v>
      </c>
      <c r="F12" s="43">
        <f t="shared" si="5"/>
        <v>9.6000000000003638E-2</v>
      </c>
      <c r="G12" s="98"/>
      <c r="H12" s="100"/>
      <c r="I12" s="102"/>
      <c r="J12" s="111"/>
      <c r="K12" s="113"/>
    </row>
    <row r="13" spans="1:11" x14ac:dyDescent="0.3">
      <c r="A13" s="18" t="s">
        <v>36</v>
      </c>
      <c r="B13" s="95" t="s">
        <v>29</v>
      </c>
      <c r="C13" s="49" t="s">
        <v>30</v>
      </c>
      <c r="D13" s="57">
        <v>62.2089</v>
      </c>
      <c r="E13" s="47">
        <v>62.2104</v>
      </c>
      <c r="F13" s="58">
        <f t="shared" si="5"/>
        <v>1.5000000000000568E-3</v>
      </c>
      <c r="G13" s="97">
        <f xml:space="preserve"> 0.1-(F13+F14)</f>
        <v>4.2000000000030069E-3</v>
      </c>
      <c r="H13" s="99">
        <f>(F13*100)/0.1</f>
        <v>1.5000000000000568</v>
      </c>
      <c r="I13" s="101">
        <f t="shared" ref="I13" si="16">F14*100/0.1</f>
        <v>94.299999999996942</v>
      </c>
      <c r="J13" s="110">
        <f t="shared" ref="J13" si="17">G13*100/0.1</f>
        <v>4.2000000000030067</v>
      </c>
      <c r="K13" s="112">
        <f t="shared" si="15"/>
        <v>100</v>
      </c>
    </row>
    <row r="14" spans="1:11" ht="15" thickBot="1" x14ac:dyDescent="0.35">
      <c r="A14" s="19"/>
      <c r="B14" s="103"/>
      <c r="C14" s="46" t="s">
        <v>19</v>
      </c>
      <c r="D14" s="57">
        <v>62.8386</v>
      </c>
      <c r="E14" s="47">
        <v>62.932899999999997</v>
      </c>
      <c r="F14" s="48">
        <f t="shared" si="5"/>
        <v>9.4299999999996942E-2</v>
      </c>
      <c r="G14" s="97"/>
      <c r="H14" s="99"/>
      <c r="I14" s="101"/>
      <c r="J14" s="110"/>
      <c r="K14" s="112"/>
    </row>
    <row r="15" spans="1:11" x14ac:dyDescent="0.3">
      <c r="A15" s="19"/>
      <c r="B15" s="95" t="s">
        <v>31</v>
      </c>
      <c r="C15" s="64" t="s">
        <v>30</v>
      </c>
      <c r="D15" s="50">
        <v>42.668700000000001</v>
      </c>
      <c r="E15" s="51">
        <v>42.6723</v>
      </c>
      <c r="F15" s="55">
        <f t="shared" si="5"/>
        <v>3.5999999999987153E-3</v>
      </c>
      <c r="G15" s="107">
        <f t="shared" ref="G15" si="18" xml:space="preserve"> 0.1-(F15+F16)</f>
        <v>2.4999999999963107E-3</v>
      </c>
      <c r="H15" s="108">
        <f t="shared" ref="H15" si="19">(F15*100)/0.1</f>
        <v>3.5999999999987153</v>
      </c>
      <c r="I15" s="109">
        <f t="shared" ref="I15" si="20">F16*100/0.1</f>
        <v>93.900000000004979</v>
      </c>
      <c r="J15" s="114">
        <f t="shared" ref="J15" si="21">G15*100/0.1</f>
        <v>2.4999999999963105</v>
      </c>
      <c r="K15" s="119">
        <f t="shared" si="15"/>
        <v>100</v>
      </c>
    </row>
    <row r="16" spans="1:11" ht="15" thickBot="1" x14ac:dyDescent="0.35">
      <c r="A16" s="19"/>
      <c r="B16" s="103"/>
      <c r="C16" s="64" t="s">
        <v>19</v>
      </c>
      <c r="D16" s="59">
        <v>58.73</v>
      </c>
      <c r="E16" s="53">
        <v>58.823900000000002</v>
      </c>
      <c r="F16" s="56">
        <f t="shared" si="5"/>
        <v>9.3900000000004979E-2</v>
      </c>
      <c r="G16" s="104"/>
      <c r="H16" s="105"/>
      <c r="I16" s="106"/>
      <c r="J16" s="115"/>
      <c r="K16" s="118"/>
    </row>
    <row r="17" spans="1:11" x14ac:dyDescent="0.3">
      <c r="A17" s="19"/>
      <c r="B17" s="95" t="s">
        <v>13</v>
      </c>
      <c r="C17" s="64" t="s">
        <v>30</v>
      </c>
      <c r="D17" s="50">
        <v>47.789400000000001</v>
      </c>
      <c r="E17" s="51">
        <v>47.793199999999999</v>
      </c>
      <c r="F17" s="55">
        <f t="shared" si="5"/>
        <v>3.7999999999982492E-3</v>
      </c>
      <c r="G17" s="107">
        <f t="shared" ref="G17" si="22" xml:space="preserve"> 0.1-(F17+F18)</f>
        <v>3.3999999999977659E-3</v>
      </c>
      <c r="H17" s="108">
        <f t="shared" ref="H17" si="23">(F17*100)/0.1</f>
        <v>3.7999999999982492</v>
      </c>
      <c r="I17" s="109">
        <f t="shared" ref="I17" si="24">F18*100/0.1</f>
        <v>92.80000000000399</v>
      </c>
      <c r="J17" s="114">
        <f t="shared" ref="J17" si="25">G17*100/0.1</f>
        <v>3.3999999999977657</v>
      </c>
      <c r="K17" s="119">
        <f t="shared" si="15"/>
        <v>100</v>
      </c>
    </row>
    <row r="18" spans="1:11" ht="15" thickBot="1" x14ac:dyDescent="0.35">
      <c r="A18" s="19"/>
      <c r="B18" s="103"/>
      <c r="C18" s="64" t="s">
        <v>19</v>
      </c>
      <c r="D18" s="59">
        <v>39.878999999999998</v>
      </c>
      <c r="E18" s="53">
        <v>39.971800000000002</v>
      </c>
      <c r="F18" s="56">
        <f t="shared" si="5"/>
        <v>9.280000000000399E-2</v>
      </c>
      <c r="G18" s="104"/>
      <c r="H18" s="105"/>
      <c r="I18" s="106"/>
      <c r="J18" s="115"/>
      <c r="K18" s="118"/>
    </row>
    <row r="19" spans="1:11" x14ac:dyDescent="0.3">
      <c r="A19" s="19"/>
      <c r="B19" s="95" t="s">
        <v>14</v>
      </c>
      <c r="C19" s="64" t="s">
        <v>30</v>
      </c>
      <c r="D19" s="50">
        <v>48.7271</v>
      </c>
      <c r="E19" s="51">
        <v>48.731000000000002</v>
      </c>
      <c r="F19" s="55">
        <f t="shared" si="5"/>
        <v>3.9000000000015689E-3</v>
      </c>
      <c r="G19" s="107">
        <f t="shared" ref="G19" si="26" xml:space="preserve"> 0.1-(F19+F20)</f>
        <v>3.8999999999930479E-3</v>
      </c>
      <c r="H19" s="108">
        <f t="shared" ref="H19" si="27">(F19*100)/0.1</f>
        <v>3.9000000000015689</v>
      </c>
      <c r="I19" s="109">
        <f t="shared" ref="I19" si="28">F20*100/0.1</f>
        <v>92.200000000005389</v>
      </c>
      <c r="J19" s="114">
        <f t="shared" ref="J19" si="29">G19*100/0.1</f>
        <v>3.8999999999930477</v>
      </c>
      <c r="K19" s="119">
        <f t="shared" si="15"/>
        <v>100</v>
      </c>
    </row>
    <row r="20" spans="1:11" ht="15" thickBot="1" x14ac:dyDescent="0.35">
      <c r="A20" s="20"/>
      <c r="B20" s="103"/>
      <c r="C20" s="26" t="s">
        <v>19</v>
      </c>
      <c r="D20" s="42">
        <v>47.157899999999998</v>
      </c>
      <c r="E20" s="40">
        <v>47.250100000000003</v>
      </c>
      <c r="F20" s="43">
        <f t="shared" si="5"/>
        <v>9.2200000000005389E-2</v>
      </c>
      <c r="G20" s="98"/>
      <c r="H20" s="100"/>
      <c r="I20" s="102"/>
      <c r="J20" s="111"/>
      <c r="K20" s="113"/>
    </row>
    <row r="21" spans="1:11" x14ac:dyDescent="0.3">
      <c r="A21" s="18" t="s">
        <v>37</v>
      </c>
      <c r="B21" s="95" t="s">
        <v>29</v>
      </c>
      <c r="C21" s="49" t="s">
        <v>30</v>
      </c>
      <c r="D21" s="57">
        <v>44.728299999999997</v>
      </c>
      <c r="E21" s="47">
        <v>44.730600000000003</v>
      </c>
      <c r="F21" s="58">
        <f t="shared" si="5"/>
        <v>2.3000000000052978E-3</v>
      </c>
      <c r="G21" s="97">
        <f xml:space="preserve"> 0.1-(F21+F22)</f>
        <v>3.5999999999937471E-3</v>
      </c>
      <c r="H21" s="99">
        <f>(F21*100)/0.1</f>
        <v>2.3000000000052978</v>
      </c>
      <c r="I21" s="101">
        <f t="shared" ref="I21" si="30">F22*100/0.1</f>
        <v>94.100000000000961</v>
      </c>
      <c r="J21" s="110">
        <f t="shared" ref="J21" si="31">G21*100/0.1</f>
        <v>3.5999999999937469</v>
      </c>
      <c r="K21" s="112">
        <f t="shared" si="15"/>
        <v>100</v>
      </c>
    </row>
    <row r="22" spans="1:11" ht="15" thickBot="1" x14ac:dyDescent="0.35">
      <c r="A22" s="19"/>
      <c r="B22" s="103"/>
      <c r="C22" s="64" t="s">
        <v>19</v>
      </c>
      <c r="D22" s="59">
        <v>31.4072</v>
      </c>
      <c r="E22" s="53">
        <v>31.501300000000001</v>
      </c>
      <c r="F22" s="54">
        <f t="shared" si="5"/>
        <v>9.4100000000000961E-2</v>
      </c>
      <c r="G22" s="104"/>
      <c r="H22" s="105"/>
      <c r="I22" s="106"/>
      <c r="J22" s="115"/>
      <c r="K22" s="118"/>
    </row>
    <row r="23" spans="1:11" x14ac:dyDescent="0.3">
      <c r="A23" s="19"/>
      <c r="B23" s="95" t="s">
        <v>31</v>
      </c>
      <c r="C23" s="49" t="s">
        <v>30</v>
      </c>
      <c r="D23" s="57">
        <v>67.902900000000002</v>
      </c>
      <c r="E23" s="47">
        <v>67.906800000000004</v>
      </c>
      <c r="F23" s="58">
        <f t="shared" si="5"/>
        <v>3.9000000000015689E-3</v>
      </c>
      <c r="G23" s="97">
        <f t="shared" ref="G23" si="32" xml:space="preserve"> 0.1-(F23+F24)</f>
        <v>2.3000000000109877E-3</v>
      </c>
      <c r="H23" s="99">
        <f t="shared" ref="H23" si="33">(F23*100)/0.1</f>
        <v>3.9000000000015689</v>
      </c>
      <c r="I23" s="101">
        <f t="shared" ref="I23" si="34">F24*100/0.1</f>
        <v>93.799999999987449</v>
      </c>
      <c r="J23" s="110">
        <f t="shared" ref="J23" si="35">G23*100/0.1</f>
        <v>2.3000000000109875</v>
      </c>
      <c r="K23" s="112">
        <f t="shared" si="15"/>
        <v>100</v>
      </c>
    </row>
    <row r="24" spans="1:11" ht="15" thickBot="1" x14ac:dyDescent="0.35">
      <c r="A24" s="19"/>
      <c r="B24" s="103"/>
      <c r="C24" s="64" t="s">
        <v>19</v>
      </c>
      <c r="D24" s="59">
        <v>66.663300000000007</v>
      </c>
      <c r="E24" s="53">
        <v>66.757099999999994</v>
      </c>
      <c r="F24" s="54">
        <f t="shared" si="5"/>
        <v>9.3799999999987449E-2</v>
      </c>
      <c r="G24" s="104"/>
      <c r="H24" s="105"/>
      <c r="I24" s="106"/>
      <c r="J24" s="115"/>
      <c r="K24" s="118"/>
    </row>
    <row r="25" spans="1:11" x14ac:dyDescent="0.3">
      <c r="A25" s="19"/>
      <c r="B25" s="95" t="s">
        <v>13</v>
      </c>
      <c r="C25" s="64" t="s">
        <v>30</v>
      </c>
      <c r="D25" s="60">
        <v>67.4114</v>
      </c>
      <c r="E25" s="61">
        <v>67.415199999999999</v>
      </c>
      <c r="F25" s="62">
        <f t="shared" si="5"/>
        <v>3.7999999999982492E-3</v>
      </c>
      <c r="G25" s="107">
        <f t="shared" ref="G25" si="36" xml:space="preserve"> 0.1-(F25+F26)</f>
        <v>2.8000000000133751E-3</v>
      </c>
      <c r="H25" s="108">
        <f t="shared" ref="H25" si="37">(F25*100)/0.1</f>
        <v>3.7999999999982492</v>
      </c>
      <c r="I25" s="109">
        <f t="shared" ref="I25" si="38">F26*100/0.1</f>
        <v>93.399999999988381</v>
      </c>
      <c r="J25" s="114">
        <f t="shared" ref="J25" si="39">G25*100/0.1</f>
        <v>2.8000000000133749</v>
      </c>
      <c r="K25" s="116">
        <f t="shared" si="15"/>
        <v>100</v>
      </c>
    </row>
    <row r="26" spans="1:11" ht="15" thickBot="1" x14ac:dyDescent="0.35">
      <c r="A26" s="19"/>
      <c r="B26" s="103"/>
      <c r="C26" s="64" t="s">
        <v>19</v>
      </c>
      <c r="D26" s="65">
        <v>65.614500000000007</v>
      </c>
      <c r="E26" s="53">
        <v>65.707899999999995</v>
      </c>
      <c r="F26" s="63">
        <f t="shared" si="5"/>
        <v>9.3399999999988381E-2</v>
      </c>
      <c r="G26" s="104"/>
      <c r="H26" s="105"/>
      <c r="I26" s="106"/>
      <c r="J26" s="115"/>
      <c r="K26" s="117"/>
    </row>
    <row r="27" spans="1:11" x14ac:dyDescent="0.3">
      <c r="A27" s="19"/>
      <c r="B27" s="95" t="s">
        <v>14</v>
      </c>
      <c r="C27" s="49" t="s">
        <v>30</v>
      </c>
      <c r="D27" s="57">
        <v>68.22</v>
      </c>
      <c r="E27" s="47">
        <v>68.224900000000005</v>
      </c>
      <c r="F27" s="58">
        <f t="shared" si="5"/>
        <v>4.9000000000063437E-3</v>
      </c>
      <c r="G27" s="97">
        <f t="shared" ref="G27" si="40" xml:space="preserve"> 0.1-(F27+F28)</f>
        <v>2.6999999999958446E-3</v>
      </c>
      <c r="H27" s="99">
        <f t="shared" ref="H27" si="41">(F27*100)/0.1</f>
        <v>4.9000000000063437</v>
      </c>
      <c r="I27" s="101">
        <f t="shared" ref="I27" si="42">F28*100/0.1</f>
        <v>92.399999999997817</v>
      </c>
      <c r="J27" s="110">
        <f t="shared" ref="J27" si="43">G27*100/0.1</f>
        <v>2.6999999999958444</v>
      </c>
      <c r="K27" s="112">
        <f t="shared" si="15"/>
        <v>100</v>
      </c>
    </row>
    <row r="28" spans="1:11" ht="15" thickBot="1" x14ac:dyDescent="0.35">
      <c r="A28" s="20"/>
      <c r="B28" s="96"/>
      <c r="C28" s="26" t="s">
        <v>19</v>
      </c>
      <c r="D28" s="42">
        <v>67.492800000000003</v>
      </c>
      <c r="E28" s="40">
        <v>67.5852</v>
      </c>
      <c r="F28" s="41">
        <f t="shared" si="5"/>
        <v>9.2399999999997817E-2</v>
      </c>
      <c r="G28" s="98"/>
      <c r="H28" s="100"/>
      <c r="I28" s="102"/>
      <c r="J28" s="111"/>
      <c r="K28" s="113"/>
    </row>
  </sheetData>
  <mergeCells count="73">
    <mergeCell ref="K27:K28"/>
    <mergeCell ref="B25:B26"/>
    <mergeCell ref="G25:G26"/>
    <mergeCell ref="H25:H26"/>
    <mergeCell ref="I25:I26"/>
    <mergeCell ref="J25:J26"/>
    <mergeCell ref="K25:K26"/>
    <mergeCell ref="B27:B28"/>
    <mergeCell ref="G27:G28"/>
    <mergeCell ref="H27:H28"/>
    <mergeCell ref="I27:I28"/>
    <mergeCell ref="J27:J28"/>
    <mergeCell ref="K23:K24"/>
    <mergeCell ref="B21:B22"/>
    <mergeCell ref="G21:G22"/>
    <mergeCell ref="H21:H22"/>
    <mergeCell ref="I21:I22"/>
    <mergeCell ref="J21:J22"/>
    <mergeCell ref="K21:K22"/>
    <mergeCell ref="B23:B24"/>
    <mergeCell ref="G23:G24"/>
    <mergeCell ref="H23:H24"/>
    <mergeCell ref="I23:I24"/>
    <mergeCell ref="J23:J24"/>
    <mergeCell ref="K19:K20"/>
    <mergeCell ref="B17:B18"/>
    <mergeCell ref="G17:G18"/>
    <mergeCell ref="H17:H18"/>
    <mergeCell ref="I17:I18"/>
    <mergeCell ref="J17:J18"/>
    <mergeCell ref="K17:K18"/>
    <mergeCell ref="B19:B20"/>
    <mergeCell ref="G19:G20"/>
    <mergeCell ref="H19:H20"/>
    <mergeCell ref="I19:I20"/>
    <mergeCell ref="J19:J20"/>
    <mergeCell ref="K15:K16"/>
    <mergeCell ref="B13:B14"/>
    <mergeCell ref="G13:G14"/>
    <mergeCell ref="H13:H14"/>
    <mergeCell ref="I13:I14"/>
    <mergeCell ref="J13:J14"/>
    <mergeCell ref="K13:K14"/>
    <mergeCell ref="B15:B16"/>
    <mergeCell ref="G15:G16"/>
    <mergeCell ref="H15:H16"/>
    <mergeCell ref="I15:I16"/>
    <mergeCell ref="J15:J16"/>
    <mergeCell ref="K11:K12"/>
    <mergeCell ref="B9:B10"/>
    <mergeCell ref="G9:G10"/>
    <mergeCell ref="H9:H10"/>
    <mergeCell ref="I9:I10"/>
    <mergeCell ref="J9:J10"/>
    <mergeCell ref="K9:K10"/>
    <mergeCell ref="B11:B12"/>
    <mergeCell ref="G11:G12"/>
    <mergeCell ref="H11:H12"/>
    <mergeCell ref="I11:I12"/>
    <mergeCell ref="J11:J12"/>
    <mergeCell ref="K5:K6"/>
    <mergeCell ref="B7:B8"/>
    <mergeCell ref="G7:G8"/>
    <mergeCell ref="H7:H8"/>
    <mergeCell ref="I7:I8"/>
    <mergeCell ref="J7:J8"/>
    <mergeCell ref="K7:K8"/>
    <mergeCell ref="J5:J6"/>
    <mergeCell ref="B4:C4"/>
    <mergeCell ref="B5:B6"/>
    <mergeCell ref="G5:G6"/>
    <mergeCell ref="H5:H6"/>
    <mergeCell ref="I5:I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28"/>
  <sheetViews>
    <sheetView topLeftCell="D4" workbookViewId="0">
      <selection activeCell="H21" sqref="H21:J28"/>
    </sheetView>
  </sheetViews>
  <sheetFormatPr defaultRowHeight="14.4" x14ac:dyDescent="0.3"/>
  <cols>
    <col min="4" max="4" width="18.5546875" customWidth="1"/>
    <col min="5" max="5" width="21.33203125" customWidth="1"/>
    <col min="6" max="6" width="19.109375" customWidth="1"/>
  </cols>
  <sheetData>
    <row r="2" spans="1:11" ht="15" thickBot="1" x14ac:dyDescent="0.35"/>
    <row r="3" spans="1:11" x14ac:dyDescent="0.3">
      <c r="B3" s="35" t="s">
        <v>28</v>
      </c>
      <c r="C3" s="36"/>
      <c r="D3" s="27" t="s">
        <v>21</v>
      </c>
      <c r="E3" s="23" t="s">
        <v>22</v>
      </c>
      <c r="F3" s="29" t="s">
        <v>23</v>
      </c>
      <c r="G3" s="18" t="s">
        <v>20</v>
      </c>
      <c r="H3" s="34" t="s">
        <v>32</v>
      </c>
      <c r="I3" s="31" t="s">
        <v>33</v>
      </c>
      <c r="J3" s="33" t="s">
        <v>34</v>
      </c>
      <c r="K3" s="3" t="s">
        <v>24</v>
      </c>
    </row>
    <row r="4" spans="1:11" ht="15" thickBot="1" x14ac:dyDescent="0.35">
      <c r="B4" s="93"/>
      <c r="C4" s="94"/>
      <c r="D4" s="24"/>
      <c r="E4" s="21"/>
      <c r="F4" s="28"/>
      <c r="G4" s="20"/>
      <c r="H4" s="11"/>
      <c r="I4" s="22"/>
      <c r="J4" s="32"/>
      <c r="K4" s="6"/>
    </row>
    <row r="5" spans="1:11" x14ac:dyDescent="0.3">
      <c r="A5" s="18" t="s">
        <v>25</v>
      </c>
      <c r="B5" s="95" t="s">
        <v>29</v>
      </c>
      <c r="C5" s="25" t="s">
        <v>30</v>
      </c>
      <c r="D5" s="37">
        <v>67.234399999999994</v>
      </c>
      <c r="E5" s="38">
        <v>67.325599999999994</v>
      </c>
      <c r="F5" s="39">
        <f>E5-D5</f>
        <v>9.1200000000000614E-2</v>
      </c>
      <c r="G5" s="121">
        <f xml:space="preserve"> 0.1-(F5+F6)</f>
        <v>4.2999999999921157E-3</v>
      </c>
      <c r="H5" s="122">
        <f>(F5*100)/0.1</f>
        <v>91.200000000000614</v>
      </c>
      <c r="I5" s="123">
        <f>F6*100/0.1</f>
        <v>4.500000000007276</v>
      </c>
      <c r="J5" s="124">
        <f>G5*100/0.1</f>
        <v>4.2999999999921155</v>
      </c>
      <c r="K5" s="120">
        <f>H5+I5+J5</f>
        <v>100</v>
      </c>
    </row>
    <row r="6" spans="1:11" ht="15" thickBot="1" x14ac:dyDescent="0.35">
      <c r="A6" s="19"/>
      <c r="B6" s="103"/>
      <c r="C6" s="46" t="s">
        <v>19</v>
      </c>
      <c r="D6" s="57">
        <v>67.956199999999995</v>
      </c>
      <c r="E6" s="47">
        <v>67.960700000000003</v>
      </c>
      <c r="F6" s="48">
        <f>E6-D6</f>
        <v>4.500000000007276E-3</v>
      </c>
      <c r="G6" s="97"/>
      <c r="H6" s="99"/>
      <c r="I6" s="101"/>
      <c r="J6" s="110"/>
      <c r="K6" s="113"/>
    </row>
    <row r="7" spans="1:11" x14ac:dyDescent="0.3">
      <c r="A7" s="19"/>
      <c r="B7" s="95" t="s">
        <v>31</v>
      </c>
      <c r="C7" s="64" t="s">
        <v>30</v>
      </c>
      <c r="D7" s="50">
        <v>54.026899999999998</v>
      </c>
      <c r="E7" s="51">
        <v>54.117899999999999</v>
      </c>
      <c r="F7" s="52">
        <f>E7-D7</f>
        <v>9.100000000000108E-2</v>
      </c>
      <c r="G7" s="107">
        <f t="shared" ref="G7" si="0" xml:space="preserve"> 0.1-(F7+F8)</f>
        <v>4.7999999999945031E-3</v>
      </c>
      <c r="H7" s="108">
        <f t="shared" ref="H7" si="1">(F7*100)/0.1</f>
        <v>91.00000000000108</v>
      </c>
      <c r="I7" s="109">
        <f t="shared" ref="I7" si="2">F8*100/0.1</f>
        <v>4.2000000000044224</v>
      </c>
      <c r="J7" s="114">
        <f t="shared" ref="J7" si="3">G7*100/0.1</f>
        <v>4.7999999999945029</v>
      </c>
      <c r="K7" s="120">
        <f t="shared" ref="K7" si="4">H7+I7+J7</f>
        <v>100</v>
      </c>
    </row>
    <row r="8" spans="1:11" ht="15" thickBot="1" x14ac:dyDescent="0.35">
      <c r="A8" s="19"/>
      <c r="B8" s="103"/>
      <c r="C8" s="64" t="s">
        <v>19</v>
      </c>
      <c r="D8" s="57">
        <v>40.103299999999997</v>
      </c>
      <c r="E8" s="47">
        <v>40.107500000000002</v>
      </c>
      <c r="F8" s="48">
        <f t="shared" ref="F8:F28" si="5">E8-D8</f>
        <v>4.2000000000044224E-3</v>
      </c>
      <c r="G8" s="97"/>
      <c r="H8" s="99"/>
      <c r="I8" s="101"/>
      <c r="J8" s="110"/>
      <c r="K8" s="112"/>
    </row>
    <row r="9" spans="1:11" x14ac:dyDescent="0.3">
      <c r="A9" s="19"/>
      <c r="B9" s="95" t="s">
        <v>13</v>
      </c>
      <c r="C9" s="49" t="s">
        <v>30</v>
      </c>
      <c r="D9" s="50">
        <v>42.629800000000003</v>
      </c>
      <c r="E9" s="51">
        <v>42.7226</v>
      </c>
      <c r="F9" s="55">
        <f>E9-D9</f>
        <v>9.2799999999996885E-2</v>
      </c>
      <c r="G9" s="107">
        <f t="shared" ref="G9" si="6" xml:space="preserve"> 0.1-(F9+F10)</f>
        <v>3.4000000000048713E-3</v>
      </c>
      <c r="H9" s="108">
        <f t="shared" ref="H9" si="7">(F9*100)/0.1</f>
        <v>92.799999999996885</v>
      </c>
      <c r="I9" s="109">
        <f t="shared" ref="I9" si="8">F10*100/0.1</f>
        <v>3.7999999999982492</v>
      </c>
      <c r="J9" s="114">
        <f t="shared" ref="J9" si="9">G9*100/0.1</f>
        <v>3.4000000000048711</v>
      </c>
      <c r="K9" s="119">
        <f t="shared" ref="K9" si="10">H9+I9+J9</f>
        <v>100</v>
      </c>
    </row>
    <row r="10" spans="1:11" ht="15" thickBot="1" x14ac:dyDescent="0.35">
      <c r="A10" s="19"/>
      <c r="B10" s="103"/>
      <c r="C10" s="26" t="s">
        <v>19</v>
      </c>
      <c r="D10" s="59">
        <v>61.284300000000002</v>
      </c>
      <c r="E10" s="53">
        <v>61.2881</v>
      </c>
      <c r="F10" s="56">
        <f t="shared" si="5"/>
        <v>3.7999999999982492E-3</v>
      </c>
      <c r="G10" s="104"/>
      <c r="H10" s="105"/>
      <c r="I10" s="106"/>
      <c r="J10" s="115"/>
      <c r="K10" s="118"/>
    </row>
    <row r="11" spans="1:11" x14ac:dyDescent="0.3">
      <c r="A11" s="19"/>
      <c r="B11" s="95" t="s">
        <v>14</v>
      </c>
      <c r="C11" s="25" t="s">
        <v>30</v>
      </c>
      <c r="D11" s="50">
        <v>66.821600000000004</v>
      </c>
      <c r="E11" s="51">
        <v>66.917599999999993</v>
      </c>
      <c r="F11" s="55">
        <f t="shared" si="5"/>
        <v>9.5999999999989427E-2</v>
      </c>
      <c r="G11" s="107">
        <f t="shared" ref="G11" si="11" xml:space="preserve"> 0.1-(F11+F12)</f>
        <v>5.0000000000807732E-4</v>
      </c>
      <c r="H11" s="108">
        <f t="shared" ref="H11" si="12">(F11*100)/0.1</f>
        <v>95.999999999989427</v>
      </c>
      <c r="I11" s="109">
        <f t="shared" ref="I11" si="13">F12*100/0.1</f>
        <v>3.5000000000025011</v>
      </c>
      <c r="J11" s="114">
        <f t="shared" ref="J11" si="14">G11*100/0.1</f>
        <v>0.50000000000807732</v>
      </c>
      <c r="K11" s="119">
        <f t="shared" ref="K11:K27" si="15">H11+I11+J11</f>
        <v>100</v>
      </c>
    </row>
    <row r="12" spans="1:11" ht="15" thickBot="1" x14ac:dyDescent="0.35">
      <c r="A12" s="20"/>
      <c r="B12" s="103"/>
      <c r="C12" s="26" t="s">
        <v>19</v>
      </c>
      <c r="D12" s="42">
        <v>66.998699999999999</v>
      </c>
      <c r="E12" s="40">
        <v>67.002200000000002</v>
      </c>
      <c r="F12" s="43">
        <f t="shared" si="5"/>
        <v>3.5000000000025011E-3</v>
      </c>
      <c r="G12" s="98"/>
      <c r="H12" s="100"/>
      <c r="I12" s="102"/>
      <c r="J12" s="111"/>
      <c r="K12" s="113"/>
    </row>
    <row r="13" spans="1:11" x14ac:dyDescent="0.3">
      <c r="A13" s="18" t="s">
        <v>26</v>
      </c>
      <c r="B13" s="95" t="s">
        <v>29</v>
      </c>
      <c r="C13" s="49" t="s">
        <v>30</v>
      </c>
      <c r="D13" s="57">
        <v>67.136499999999998</v>
      </c>
      <c r="E13" s="47">
        <v>67.141199999999998</v>
      </c>
      <c r="F13" s="58">
        <f>E13-D13</f>
        <v>4.6999999999997044E-3</v>
      </c>
      <c r="G13" s="97">
        <f xml:space="preserve"> 0.1-(F13+F14)</f>
        <v>5.0000000000011424E-3</v>
      </c>
      <c r="H13" s="99">
        <f>(F13*100)/0.1</f>
        <v>4.6999999999997044</v>
      </c>
      <c r="I13" s="101">
        <f t="shared" ref="I13" si="16">F14*100/0.1</f>
        <v>90.299999999999159</v>
      </c>
      <c r="J13" s="110">
        <f t="shared" ref="J13" si="17">G13*100/0.1</f>
        <v>5.0000000000011422</v>
      </c>
      <c r="K13" s="112">
        <f t="shared" si="15"/>
        <v>100</v>
      </c>
    </row>
    <row r="14" spans="1:11" ht="15" thickBot="1" x14ac:dyDescent="0.35">
      <c r="A14" s="19"/>
      <c r="B14" s="103"/>
      <c r="C14" s="46" t="s">
        <v>19</v>
      </c>
      <c r="D14" s="57">
        <v>67.165400000000005</v>
      </c>
      <c r="E14" s="47">
        <v>67.255700000000004</v>
      </c>
      <c r="F14" s="48">
        <f>E14-D14</f>
        <v>9.0299999999999159E-2</v>
      </c>
      <c r="G14" s="97"/>
      <c r="H14" s="99"/>
      <c r="I14" s="101"/>
      <c r="J14" s="110"/>
      <c r="K14" s="112"/>
    </row>
    <row r="15" spans="1:11" x14ac:dyDescent="0.3">
      <c r="A15" s="19"/>
      <c r="B15" s="95" t="s">
        <v>31</v>
      </c>
      <c r="C15" s="64" t="s">
        <v>30</v>
      </c>
      <c r="D15" s="50">
        <v>47.023800000000001</v>
      </c>
      <c r="E15" s="51">
        <v>47.039299999999997</v>
      </c>
      <c r="F15" s="55">
        <f t="shared" si="5"/>
        <v>1.549999999999585E-2</v>
      </c>
      <c r="G15" s="107">
        <f t="shared" ref="G15" si="18" xml:space="preserve"> 0.1-(F15+F16)</f>
        <v>4.4000000000096462E-3</v>
      </c>
      <c r="H15" s="108">
        <f t="shared" ref="H15" si="19">(F15*100)/0.1</f>
        <v>15.49999999999585</v>
      </c>
      <c r="I15" s="109">
        <f t="shared" ref="I15" si="20">F16*100/0.1</f>
        <v>80.099999999994509</v>
      </c>
      <c r="J15" s="114">
        <f t="shared" ref="J15" si="21">G15*100/0.1</f>
        <v>4.400000000009646</v>
      </c>
      <c r="K15" s="119">
        <f t="shared" si="15"/>
        <v>100</v>
      </c>
    </row>
    <row r="16" spans="1:11" ht="15" thickBot="1" x14ac:dyDescent="0.35">
      <c r="A16" s="19"/>
      <c r="B16" s="103"/>
      <c r="C16" s="64" t="s">
        <v>19</v>
      </c>
      <c r="D16" s="59">
        <v>47.826500000000003</v>
      </c>
      <c r="E16" s="53">
        <v>47.906599999999997</v>
      </c>
      <c r="F16" s="56">
        <f t="shared" si="5"/>
        <v>8.0099999999994509E-2</v>
      </c>
      <c r="G16" s="104"/>
      <c r="H16" s="105"/>
      <c r="I16" s="106"/>
      <c r="J16" s="115"/>
      <c r="K16" s="118"/>
    </row>
    <row r="17" spans="1:11" x14ac:dyDescent="0.3">
      <c r="A17" s="19"/>
      <c r="B17" s="95" t="s">
        <v>13</v>
      </c>
      <c r="C17" s="64" t="s">
        <v>30</v>
      </c>
      <c r="D17" s="50">
        <v>68.002899999999997</v>
      </c>
      <c r="E17" s="51">
        <v>68.0685</v>
      </c>
      <c r="F17" s="55">
        <f t="shared" si="5"/>
        <v>6.5600000000003433E-2</v>
      </c>
      <c r="G17" s="107">
        <f t="shared" ref="G17" si="22" xml:space="preserve"> 0.1-(F17+F18)</f>
        <v>2.6000000000067358E-3</v>
      </c>
      <c r="H17" s="108">
        <f t="shared" ref="H17" si="23">(F17*100)/0.1</f>
        <v>65.600000000003433</v>
      </c>
      <c r="I17" s="109">
        <f t="shared" ref="I17" si="24">F18*100/0.1</f>
        <v>31.799999999989836</v>
      </c>
      <c r="J17" s="114">
        <f t="shared" ref="J17" si="25">G17*100/0.1</f>
        <v>2.6000000000067356</v>
      </c>
      <c r="K17" s="119">
        <f t="shared" si="15"/>
        <v>100</v>
      </c>
    </row>
    <row r="18" spans="1:11" ht="15" thickBot="1" x14ac:dyDescent="0.35">
      <c r="A18" s="19"/>
      <c r="B18" s="103"/>
      <c r="C18" s="64" t="s">
        <v>19</v>
      </c>
      <c r="D18" s="59">
        <v>67.597300000000004</v>
      </c>
      <c r="E18" s="53">
        <v>67.629099999999994</v>
      </c>
      <c r="F18" s="56">
        <f t="shared" si="5"/>
        <v>3.1799999999989836E-2</v>
      </c>
      <c r="G18" s="104"/>
      <c r="H18" s="105"/>
      <c r="I18" s="106"/>
      <c r="J18" s="115"/>
      <c r="K18" s="118"/>
    </row>
    <row r="19" spans="1:11" x14ac:dyDescent="0.3">
      <c r="A19" s="19"/>
      <c r="B19" s="95" t="s">
        <v>14</v>
      </c>
      <c r="C19" s="64" t="s">
        <v>30</v>
      </c>
      <c r="D19" s="50">
        <v>48.100900000000003</v>
      </c>
      <c r="E19" s="51">
        <v>48.168100000000003</v>
      </c>
      <c r="F19" s="55">
        <f t="shared" si="5"/>
        <v>6.7199999999999704E-2</v>
      </c>
      <c r="G19" s="107">
        <f t="shared" ref="G19" si="26" xml:space="preserve"> 0.1-(F19+F20)</f>
        <v>2.3000000000038823E-3</v>
      </c>
      <c r="H19" s="108">
        <f t="shared" ref="H19" si="27">(F19*100)/0.1</f>
        <v>67.199999999999704</v>
      </c>
      <c r="I19" s="109">
        <f t="shared" ref="I19" si="28">F20*100/0.1</f>
        <v>30.499999999996419</v>
      </c>
      <c r="J19" s="114">
        <f t="shared" ref="J19" si="29">G19*100/0.1</f>
        <v>2.3000000000038821</v>
      </c>
      <c r="K19" s="119">
        <f t="shared" si="15"/>
        <v>100</v>
      </c>
    </row>
    <row r="20" spans="1:11" ht="15" thickBot="1" x14ac:dyDescent="0.35">
      <c r="A20" s="20"/>
      <c r="B20" s="103"/>
      <c r="C20" s="26" t="s">
        <v>19</v>
      </c>
      <c r="D20" s="42">
        <v>47.163200000000003</v>
      </c>
      <c r="E20" s="40">
        <v>47.1937</v>
      </c>
      <c r="F20" s="43">
        <f t="shared" si="5"/>
        <v>3.0499999999996419E-2</v>
      </c>
      <c r="G20" s="98"/>
      <c r="H20" s="100"/>
      <c r="I20" s="102"/>
      <c r="J20" s="111"/>
      <c r="K20" s="113"/>
    </row>
    <row r="21" spans="1:11" x14ac:dyDescent="0.3">
      <c r="A21" s="18" t="s">
        <v>27</v>
      </c>
      <c r="B21" s="95" t="s">
        <v>29</v>
      </c>
      <c r="C21" s="49" t="s">
        <v>30</v>
      </c>
      <c r="D21" s="57">
        <v>36.116500000000002</v>
      </c>
      <c r="E21" s="47">
        <v>36.119399999999999</v>
      </c>
      <c r="F21" s="58">
        <f t="shared" si="5"/>
        <v>2.899999999996794E-3</v>
      </c>
      <c r="G21" s="97">
        <f xml:space="preserve"> 0.1-(F21+F22)</f>
        <v>4.5000000000058604E-3</v>
      </c>
      <c r="H21" s="99">
        <f>(F21*100)/0.1</f>
        <v>2.899999999996794</v>
      </c>
      <c r="I21" s="101">
        <f t="shared" ref="I21" si="30">F22*100/0.1</f>
        <v>92.599999999997351</v>
      </c>
      <c r="J21" s="110">
        <f t="shared" ref="J21" si="31">G21*100/0.1</f>
        <v>4.5000000000058602</v>
      </c>
      <c r="K21" s="112">
        <f t="shared" si="15"/>
        <v>100</v>
      </c>
    </row>
    <row r="22" spans="1:11" ht="15" thickBot="1" x14ac:dyDescent="0.35">
      <c r="A22" s="19"/>
      <c r="B22" s="103"/>
      <c r="C22" s="64" t="s">
        <v>19</v>
      </c>
      <c r="D22" s="59">
        <v>36.098500000000001</v>
      </c>
      <c r="E22" s="53">
        <v>36.191099999999999</v>
      </c>
      <c r="F22" s="54">
        <f t="shared" si="5"/>
        <v>9.2599999999997351E-2</v>
      </c>
      <c r="G22" s="104"/>
      <c r="H22" s="105"/>
      <c r="I22" s="106"/>
      <c r="J22" s="115"/>
      <c r="K22" s="118"/>
    </row>
    <row r="23" spans="1:11" x14ac:dyDescent="0.3">
      <c r="A23" s="19"/>
      <c r="B23" s="95" t="s">
        <v>31</v>
      </c>
      <c r="C23" s="49" t="s">
        <v>30</v>
      </c>
      <c r="D23" s="57">
        <v>31.620699999999999</v>
      </c>
      <c r="E23" s="47">
        <v>31.6387</v>
      </c>
      <c r="F23" s="58">
        <f t="shared" si="5"/>
        <v>1.8000000000000682E-2</v>
      </c>
      <c r="G23" s="97">
        <f t="shared" ref="G23" si="32" xml:space="preserve"> 0.1-(F23+F24)</f>
        <v>3.199999999998232E-3</v>
      </c>
      <c r="H23" s="99">
        <f t="shared" ref="H23" si="33">(F23*100)/0.1</f>
        <v>18.000000000000682</v>
      </c>
      <c r="I23" s="101">
        <f t="shared" ref="I23" si="34">F24*100/0.1</f>
        <v>78.800000000001091</v>
      </c>
      <c r="J23" s="110">
        <f t="shared" ref="J23" si="35">G23*100/0.1</f>
        <v>3.1999999999982318</v>
      </c>
      <c r="K23" s="112">
        <f t="shared" si="15"/>
        <v>100</v>
      </c>
    </row>
    <row r="24" spans="1:11" ht="15" thickBot="1" x14ac:dyDescent="0.35">
      <c r="A24" s="19"/>
      <c r="B24" s="103"/>
      <c r="C24" s="64" t="s">
        <v>19</v>
      </c>
      <c r="D24" s="59">
        <v>31.5943</v>
      </c>
      <c r="E24" s="53">
        <v>31.673100000000002</v>
      </c>
      <c r="F24" s="54">
        <f t="shared" si="5"/>
        <v>7.8800000000001091E-2</v>
      </c>
      <c r="G24" s="104"/>
      <c r="H24" s="105"/>
      <c r="I24" s="106"/>
      <c r="J24" s="115"/>
      <c r="K24" s="118"/>
    </row>
    <row r="25" spans="1:11" x14ac:dyDescent="0.3">
      <c r="A25" s="19"/>
      <c r="B25" s="95" t="s">
        <v>13</v>
      </c>
      <c r="C25" s="64" t="s">
        <v>30</v>
      </c>
      <c r="D25" s="60">
        <v>33.955399999999997</v>
      </c>
      <c r="E25" s="61">
        <v>34.025799999999997</v>
      </c>
      <c r="F25" s="62">
        <f t="shared" si="5"/>
        <v>7.0399999999999352E-2</v>
      </c>
      <c r="G25" s="107">
        <f t="shared" ref="G25" si="36" xml:space="preserve"> 0.1-(F25+F26)</f>
        <v>5.4000000000002102E-3</v>
      </c>
      <c r="H25" s="108">
        <f t="shared" ref="H25" si="37">(F25*100)/0.1</f>
        <v>70.399999999999352</v>
      </c>
      <c r="I25" s="109">
        <f t="shared" ref="I25" si="38">F26*100/0.1</f>
        <v>24.200000000000443</v>
      </c>
      <c r="J25" s="114">
        <f t="shared" ref="J25" si="39">G25*100/0.1</f>
        <v>5.40000000000021</v>
      </c>
      <c r="K25" s="116">
        <f t="shared" si="15"/>
        <v>100</v>
      </c>
    </row>
    <row r="26" spans="1:11" ht="15" thickBot="1" x14ac:dyDescent="0.35">
      <c r="A26" s="19"/>
      <c r="B26" s="103"/>
      <c r="C26" s="64" t="s">
        <v>19</v>
      </c>
      <c r="D26" s="65">
        <v>33.792099999999998</v>
      </c>
      <c r="E26" s="53">
        <v>33.816299999999998</v>
      </c>
      <c r="F26" s="63">
        <f t="shared" si="5"/>
        <v>2.4200000000000443E-2</v>
      </c>
      <c r="G26" s="104"/>
      <c r="H26" s="105"/>
      <c r="I26" s="106"/>
      <c r="J26" s="115"/>
      <c r="K26" s="117"/>
    </row>
    <row r="27" spans="1:11" x14ac:dyDescent="0.3">
      <c r="A27" s="19"/>
      <c r="B27" s="95" t="s">
        <v>14</v>
      </c>
      <c r="C27" s="49" t="s">
        <v>30</v>
      </c>
      <c r="D27" s="57">
        <v>33.963099999999997</v>
      </c>
      <c r="E27" s="47">
        <v>34.035200000000003</v>
      </c>
      <c r="F27" s="58">
        <f t="shared" si="5"/>
        <v>7.2100000000006048E-2</v>
      </c>
      <c r="G27" s="97">
        <f t="shared" ref="G27" si="40" xml:space="preserve"> 0.1-(F27+F28)</f>
        <v>4.6999999999911835E-3</v>
      </c>
      <c r="H27" s="99">
        <f t="shared" ref="H27" si="41">(F27*100)/0.1</f>
        <v>72.100000000006048</v>
      </c>
      <c r="I27" s="101">
        <f t="shared" ref="I27" si="42">F28*100/0.1</f>
        <v>23.200000000002774</v>
      </c>
      <c r="J27" s="110">
        <f t="shared" ref="J27" si="43">G27*100/0.1</f>
        <v>4.6999999999911832</v>
      </c>
      <c r="K27" s="112">
        <f t="shared" si="15"/>
        <v>100</v>
      </c>
    </row>
    <row r="28" spans="1:11" ht="15" thickBot="1" x14ac:dyDescent="0.35">
      <c r="A28" s="20"/>
      <c r="B28" s="96"/>
      <c r="C28" s="26" t="s">
        <v>19</v>
      </c>
      <c r="D28" s="42">
        <v>33.851599999999998</v>
      </c>
      <c r="E28" s="40">
        <v>33.8748</v>
      </c>
      <c r="F28" s="41">
        <f t="shared" si="5"/>
        <v>2.3200000000002774E-2</v>
      </c>
      <c r="G28" s="98"/>
      <c r="H28" s="100"/>
      <c r="I28" s="102"/>
      <c r="J28" s="111"/>
      <c r="K28" s="113"/>
    </row>
  </sheetData>
  <mergeCells count="73">
    <mergeCell ref="B4:C4"/>
    <mergeCell ref="B5:B6"/>
    <mergeCell ref="G5:G6"/>
    <mergeCell ref="H5:H6"/>
    <mergeCell ref="I5:I6"/>
    <mergeCell ref="K5:K6"/>
    <mergeCell ref="B7:B8"/>
    <mergeCell ref="G7:G8"/>
    <mergeCell ref="H7:H8"/>
    <mergeCell ref="I7:I8"/>
    <mergeCell ref="J7:J8"/>
    <mergeCell ref="K7:K8"/>
    <mergeCell ref="J5:J6"/>
    <mergeCell ref="K11:K12"/>
    <mergeCell ref="B9:B10"/>
    <mergeCell ref="G9:G10"/>
    <mergeCell ref="H9:H10"/>
    <mergeCell ref="I9:I10"/>
    <mergeCell ref="J9:J10"/>
    <mergeCell ref="K9:K10"/>
    <mergeCell ref="B11:B12"/>
    <mergeCell ref="G11:G12"/>
    <mergeCell ref="H11:H12"/>
    <mergeCell ref="I11:I12"/>
    <mergeCell ref="J11:J12"/>
    <mergeCell ref="K15:K16"/>
    <mergeCell ref="B13:B14"/>
    <mergeCell ref="G13:G14"/>
    <mergeCell ref="H13:H14"/>
    <mergeCell ref="I13:I14"/>
    <mergeCell ref="J13:J14"/>
    <mergeCell ref="K13:K14"/>
    <mergeCell ref="B15:B16"/>
    <mergeCell ref="G15:G16"/>
    <mergeCell ref="H15:H16"/>
    <mergeCell ref="I15:I16"/>
    <mergeCell ref="J15:J16"/>
    <mergeCell ref="K19:K20"/>
    <mergeCell ref="B17:B18"/>
    <mergeCell ref="G17:G18"/>
    <mergeCell ref="H17:H18"/>
    <mergeCell ref="I17:I18"/>
    <mergeCell ref="J17:J18"/>
    <mergeCell ref="K17:K18"/>
    <mergeCell ref="B19:B20"/>
    <mergeCell ref="G19:G20"/>
    <mergeCell ref="H19:H20"/>
    <mergeCell ref="I19:I20"/>
    <mergeCell ref="J19:J20"/>
    <mergeCell ref="K23:K24"/>
    <mergeCell ref="B21:B22"/>
    <mergeCell ref="G21:G22"/>
    <mergeCell ref="H21:H22"/>
    <mergeCell ref="I21:I22"/>
    <mergeCell ref="J21:J22"/>
    <mergeCell ref="K21:K22"/>
    <mergeCell ref="B23:B24"/>
    <mergeCell ref="G23:G24"/>
    <mergeCell ref="H23:H24"/>
    <mergeCell ref="I23:I24"/>
    <mergeCell ref="J23:J24"/>
    <mergeCell ref="K27:K28"/>
    <mergeCell ref="B25:B26"/>
    <mergeCell ref="G25:G26"/>
    <mergeCell ref="H25:H26"/>
    <mergeCell ref="I25:I26"/>
    <mergeCell ref="J25:J26"/>
    <mergeCell ref="K25:K26"/>
    <mergeCell ref="B27:B28"/>
    <mergeCell ref="G27:G28"/>
    <mergeCell ref="H27:H28"/>
    <mergeCell ref="I27:I28"/>
    <mergeCell ref="J27:J2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K28"/>
  <sheetViews>
    <sheetView workbookViewId="0">
      <selection activeCell="H21" sqref="H21:J28"/>
    </sheetView>
  </sheetViews>
  <sheetFormatPr defaultRowHeight="14.4" x14ac:dyDescent="0.3"/>
  <cols>
    <col min="4" max="4" width="17.109375" customWidth="1"/>
    <col min="5" max="5" width="20.33203125" customWidth="1"/>
    <col min="6" max="6" width="20" customWidth="1"/>
  </cols>
  <sheetData>
    <row r="2" spans="1:11" ht="15" thickBot="1" x14ac:dyDescent="0.35"/>
    <row r="3" spans="1:11" x14ac:dyDescent="0.3">
      <c r="B3" s="35" t="s">
        <v>28</v>
      </c>
      <c r="C3" s="36"/>
      <c r="D3" s="27" t="s">
        <v>21</v>
      </c>
      <c r="E3" s="23" t="s">
        <v>22</v>
      </c>
      <c r="F3" s="29" t="s">
        <v>23</v>
      </c>
      <c r="G3" s="18" t="s">
        <v>20</v>
      </c>
      <c r="H3" s="34" t="s">
        <v>32</v>
      </c>
      <c r="I3" s="31" t="s">
        <v>33</v>
      </c>
      <c r="J3" s="33" t="s">
        <v>34</v>
      </c>
      <c r="K3" s="3" t="s">
        <v>24</v>
      </c>
    </row>
    <row r="4" spans="1:11" ht="15" thickBot="1" x14ac:dyDescent="0.35">
      <c r="B4" s="93"/>
      <c r="C4" s="94"/>
      <c r="D4" s="24"/>
      <c r="E4" s="21"/>
      <c r="F4" s="28"/>
      <c r="G4" s="20"/>
      <c r="H4" s="11"/>
      <c r="I4" s="22"/>
      <c r="J4" s="32"/>
      <c r="K4" s="6"/>
    </row>
    <row r="5" spans="1:11" x14ac:dyDescent="0.3">
      <c r="A5" s="18" t="s">
        <v>35</v>
      </c>
      <c r="B5" s="95" t="s">
        <v>29</v>
      </c>
      <c r="C5" s="25" t="s">
        <v>30</v>
      </c>
      <c r="D5" s="37">
        <v>47.204799999999999</v>
      </c>
      <c r="E5" s="38">
        <v>47.206800000000001</v>
      </c>
      <c r="F5" s="39">
        <f>E5-D5</f>
        <v>2.0000000000024443E-3</v>
      </c>
      <c r="G5" s="121">
        <f xml:space="preserve"> 0.1-(F5+F6)</f>
        <v>5.9999999999988118E-3</v>
      </c>
      <c r="H5" s="122">
        <f>(F5*100)/0.1</f>
        <v>2.0000000000024443</v>
      </c>
      <c r="I5" s="123">
        <f>F6*100/0.1</f>
        <v>91.999999999998749</v>
      </c>
      <c r="J5" s="124">
        <f>G5*100/0.1</f>
        <v>5.9999999999988116</v>
      </c>
      <c r="K5" s="120">
        <f>H5+I5+J5</f>
        <v>100</v>
      </c>
    </row>
    <row r="6" spans="1:11" ht="15" thickBot="1" x14ac:dyDescent="0.35">
      <c r="A6" s="19"/>
      <c r="B6" s="103"/>
      <c r="C6" s="46" t="s">
        <v>19</v>
      </c>
      <c r="D6" s="57">
        <v>47.365099999999998</v>
      </c>
      <c r="E6" s="47">
        <v>47.457099999999997</v>
      </c>
      <c r="F6" s="48">
        <f>E6-D6</f>
        <v>9.1999999999998749E-2</v>
      </c>
      <c r="G6" s="97"/>
      <c r="H6" s="99"/>
      <c r="I6" s="101"/>
      <c r="J6" s="110"/>
      <c r="K6" s="113"/>
    </row>
    <row r="7" spans="1:11" x14ac:dyDescent="0.3">
      <c r="A7" s="19"/>
      <c r="B7" s="95" t="s">
        <v>31</v>
      </c>
      <c r="C7" s="64" t="s">
        <v>30</v>
      </c>
      <c r="D7" s="50">
        <v>46.385100000000001</v>
      </c>
      <c r="E7" s="51">
        <v>46.389200000000002</v>
      </c>
      <c r="F7" s="52">
        <f>E7-D7</f>
        <v>4.1000000000011028E-3</v>
      </c>
      <c r="G7" s="107">
        <f t="shared" ref="G7" si="0" xml:space="preserve"> 0.1-(F7+F8)</f>
        <v>5.0000000000011424E-3</v>
      </c>
      <c r="H7" s="108">
        <f t="shared" ref="H7" si="1">(F7*100)/0.1</f>
        <v>4.1000000000011028</v>
      </c>
      <c r="I7" s="109">
        <f t="shared" ref="I7" si="2">F8*100/0.1</f>
        <v>90.89999999999776</v>
      </c>
      <c r="J7" s="114">
        <f t="shared" ref="J7" si="3">G7*100/0.1</f>
        <v>5.0000000000011422</v>
      </c>
      <c r="K7" s="120">
        <f t="shared" ref="K7" si="4">H7+I7+J7</f>
        <v>100</v>
      </c>
    </row>
    <row r="8" spans="1:11" ht="15" thickBot="1" x14ac:dyDescent="0.35">
      <c r="A8" s="19"/>
      <c r="B8" s="103"/>
      <c r="C8" s="64" t="s">
        <v>19</v>
      </c>
      <c r="D8" s="57">
        <v>45.216900000000003</v>
      </c>
      <c r="E8" s="47">
        <v>45.3078</v>
      </c>
      <c r="F8" s="48">
        <f t="shared" ref="F8:F28" si="5">E8-D8</f>
        <v>9.089999999999776E-2</v>
      </c>
      <c r="G8" s="97"/>
      <c r="H8" s="99"/>
      <c r="I8" s="101"/>
      <c r="J8" s="110"/>
      <c r="K8" s="112"/>
    </row>
    <row r="9" spans="1:11" x14ac:dyDescent="0.3">
      <c r="A9" s="19"/>
      <c r="B9" s="95" t="s">
        <v>13</v>
      </c>
      <c r="C9" s="49" t="s">
        <v>30</v>
      </c>
      <c r="D9" s="50">
        <v>46.094099999999997</v>
      </c>
      <c r="E9" s="51">
        <v>46.1008</v>
      </c>
      <c r="F9" s="55">
        <f>E9-D9</f>
        <v>6.7000000000021487E-3</v>
      </c>
      <c r="G9" s="107">
        <f t="shared" ref="G9" si="6" xml:space="preserve"> 0.1-(F9+F10)</f>
        <v>4.999999999994037E-3</v>
      </c>
      <c r="H9" s="108">
        <f t="shared" ref="H9" si="7">(F9*100)/0.1</f>
        <v>6.7000000000021487</v>
      </c>
      <c r="I9" s="109">
        <f t="shared" ref="I9" si="8">F10*100/0.1</f>
        <v>88.30000000000382</v>
      </c>
      <c r="J9" s="114">
        <f t="shared" ref="J9" si="9">G9*100/0.1</f>
        <v>4.9999999999940368</v>
      </c>
      <c r="K9" s="119">
        <f t="shared" ref="K9" si="10">H9+I9+J9</f>
        <v>100</v>
      </c>
    </row>
    <row r="10" spans="1:11" ht="15" thickBot="1" x14ac:dyDescent="0.35">
      <c r="A10" s="19"/>
      <c r="B10" s="103"/>
      <c r="C10" s="26" t="s">
        <v>19</v>
      </c>
      <c r="D10" s="59">
        <v>46.235799999999998</v>
      </c>
      <c r="E10" s="53">
        <v>46.324100000000001</v>
      </c>
      <c r="F10" s="56">
        <f t="shared" si="5"/>
        <v>8.830000000000382E-2</v>
      </c>
      <c r="G10" s="104"/>
      <c r="H10" s="105"/>
      <c r="I10" s="106"/>
      <c r="J10" s="115"/>
      <c r="K10" s="118"/>
    </row>
    <row r="11" spans="1:11" x14ac:dyDescent="0.3">
      <c r="A11" s="19"/>
      <c r="B11" s="95" t="s">
        <v>14</v>
      </c>
      <c r="C11" s="25" t="s">
        <v>30</v>
      </c>
      <c r="D11" s="50">
        <v>46.995100000000001</v>
      </c>
      <c r="E11" s="51">
        <v>47.002600000000001</v>
      </c>
      <c r="F11" s="55">
        <f t="shared" si="5"/>
        <v>7.5000000000002842E-3</v>
      </c>
      <c r="G11" s="107">
        <f t="shared" ref="G11" si="11" xml:space="preserve"> 0.1-(F11+F12)</f>
        <v>4.8999999999978228E-3</v>
      </c>
      <c r="H11" s="108">
        <f t="shared" ref="H11" si="12">(F11*100)/0.1</f>
        <v>7.5000000000002842</v>
      </c>
      <c r="I11" s="109">
        <f t="shared" ref="I11" si="13">F12*100/0.1</f>
        <v>87.600000000001899</v>
      </c>
      <c r="J11" s="114">
        <f t="shared" ref="J11" si="14">G11*100/0.1</f>
        <v>4.8999999999978225</v>
      </c>
      <c r="K11" s="119">
        <f t="shared" ref="K11:K27" si="15">H11+I11+J11</f>
        <v>100</v>
      </c>
    </row>
    <row r="12" spans="1:11" ht="15" thickBot="1" x14ac:dyDescent="0.35">
      <c r="A12" s="20"/>
      <c r="B12" s="103"/>
      <c r="C12" s="26" t="s">
        <v>19</v>
      </c>
      <c r="D12" s="42">
        <v>46.230899999999998</v>
      </c>
      <c r="E12" s="40">
        <v>46.3185</v>
      </c>
      <c r="F12" s="43">
        <f t="shared" si="5"/>
        <v>8.7600000000001899E-2</v>
      </c>
      <c r="G12" s="98"/>
      <c r="H12" s="100"/>
      <c r="I12" s="102"/>
      <c r="J12" s="111"/>
      <c r="K12" s="113"/>
    </row>
    <row r="13" spans="1:11" x14ac:dyDescent="0.3">
      <c r="A13" s="18" t="s">
        <v>36</v>
      </c>
      <c r="B13" s="95" t="s">
        <v>29</v>
      </c>
      <c r="C13" s="49" t="s">
        <v>30</v>
      </c>
      <c r="D13" s="57">
        <v>35.247599999999998</v>
      </c>
      <c r="E13" s="47">
        <v>35.251100000000001</v>
      </c>
      <c r="F13" s="58">
        <f t="shared" si="5"/>
        <v>3.5000000000025011E-3</v>
      </c>
      <c r="G13" s="97">
        <f xml:space="preserve"> 0.1-(F13+F14)</f>
        <v>4.999999999994037E-3</v>
      </c>
      <c r="H13" s="99">
        <f>(F13*100)/0.1</f>
        <v>3.5000000000025011</v>
      </c>
      <c r="I13" s="101">
        <f t="shared" ref="I13" si="16">F14*100/0.1</f>
        <v>91.500000000003467</v>
      </c>
      <c r="J13" s="110">
        <f t="shared" ref="J13" si="17">G13*100/0.1</f>
        <v>4.9999999999940368</v>
      </c>
      <c r="K13" s="112">
        <f t="shared" si="15"/>
        <v>100</v>
      </c>
    </row>
    <row r="14" spans="1:11" ht="15" thickBot="1" x14ac:dyDescent="0.35">
      <c r="A14" s="19"/>
      <c r="B14" s="103"/>
      <c r="C14" s="46" t="s">
        <v>19</v>
      </c>
      <c r="D14" s="57">
        <v>35.0351</v>
      </c>
      <c r="E14" s="47">
        <v>35.126600000000003</v>
      </c>
      <c r="F14" s="48">
        <f t="shared" si="5"/>
        <v>9.1500000000003467E-2</v>
      </c>
      <c r="G14" s="97"/>
      <c r="H14" s="99"/>
      <c r="I14" s="101"/>
      <c r="J14" s="110"/>
      <c r="K14" s="112"/>
    </row>
    <row r="15" spans="1:11" x14ac:dyDescent="0.3">
      <c r="A15" s="19"/>
      <c r="B15" s="95" t="s">
        <v>31</v>
      </c>
      <c r="C15" s="64" t="s">
        <v>30</v>
      </c>
      <c r="D15" s="50">
        <v>42.4694</v>
      </c>
      <c r="E15" s="51">
        <v>42.473500000000001</v>
      </c>
      <c r="F15" s="55">
        <f t="shared" si="5"/>
        <v>4.1000000000011028E-3</v>
      </c>
      <c r="G15" s="107">
        <f t="shared" ref="G15" si="18" xml:space="preserve"> 0.1-(F15+F16)</f>
        <v>5.2999999999968905E-3</v>
      </c>
      <c r="H15" s="108">
        <f t="shared" ref="H15" si="19">(F15*100)/0.1</f>
        <v>4.1000000000011028</v>
      </c>
      <c r="I15" s="109">
        <f t="shared" ref="I15" si="20">F16*100/0.1</f>
        <v>90.600000000002012</v>
      </c>
      <c r="J15" s="114">
        <f t="shared" ref="J15" si="21">G15*100/0.1</f>
        <v>5.2999999999968903</v>
      </c>
      <c r="K15" s="119">
        <f t="shared" si="15"/>
        <v>100</v>
      </c>
    </row>
    <row r="16" spans="1:11" ht="15" thickBot="1" x14ac:dyDescent="0.35">
      <c r="A16" s="19"/>
      <c r="B16" s="103"/>
      <c r="C16" s="64" t="s">
        <v>19</v>
      </c>
      <c r="D16" s="59">
        <v>42.615699999999997</v>
      </c>
      <c r="E16" s="53">
        <v>42.706299999999999</v>
      </c>
      <c r="F16" s="56">
        <f t="shared" si="5"/>
        <v>9.0600000000002012E-2</v>
      </c>
      <c r="G16" s="104"/>
      <c r="H16" s="105"/>
      <c r="I16" s="106"/>
      <c r="J16" s="115"/>
      <c r="K16" s="118"/>
    </row>
    <row r="17" spans="1:11" x14ac:dyDescent="0.3">
      <c r="A17" s="19"/>
      <c r="B17" s="95" t="s">
        <v>13</v>
      </c>
      <c r="C17" s="64" t="s">
        <v>30</v>
      </c>
      <c r="D17" s="50">
        <v>42.069400000000002</v>
      </c>
      <c r="E17" s="51">
        <v>42.075400000000002</v>
      </c>
      <c r="F17" s="55">
        <f t="shared" si="5"/>
        <v>6.0000000000002274E-3</v>
      </c>
      <c r="G17" s="107">
        <f t="shared" ref="G17" si="22" xml:space="preserve"> 0.1-(F17+F18)</f>
        <v>5.0999999999973566E-3</v>
      </c>
      <c r="H17" s="108">
        <f t="shared" ref="H17" si="23">(F17*100)/0.1</f>
        <v>6.0000000000002274</v>
      </c>
      <c r="I17" s="109">
        <f t="shared" ref="I17" si="24">F18*100/0.1</f>
        <v>88.900000000002422</v>
      </c>
      <c r="J17" s="114">
        <f t="shared" ref="J17" si="25">G17*100/0.1</f>
        <v>5.0999999999973564</v>
      </c>
      <c r="K17" s="119">
        <f t="shared" si="15"/>
        <v>100</v>
      </c>
    </row>
    <row r="18" spans="1:11" ht="15" thickBot="1" x14ac:dyDescent="0.35">
      <c r="A18" s="19"/>
      <c r="B18" s="103"/>
      <c r="C18" s="64" t="s">
        <v>19</v>
      </c>
      <c r="D18" s="59">
        <v>42.514899999999997</v>
      </c>
      <c r="E18" s="53">
        <v>42.6038</v>
      </c>
      <c r="F18" s="56">
        <f t="shared" si="5"/>
        <v>8.8900000000002422E-2</v>
      </c>
      <c r="G18" s="104"/>
      <c r="H18" s="105"/>
      <c r="I18" s="106"/>
      <c r="J18" s="115"/>
      <c r="K18" s="118"/>
    </row>
    <row r="19" spans="1:11" x14ac:dyDescent="0.3">
      <c r="A19" s="19"/>
      <c r="B19" s="95" t="s">
        <v>14</v>
      </c>
      <c r="C19" s="64" t="s">
        <v>30</v>
      </c>
      <c r="D19" s="50">
        <v>42.501399999999997</v>
      </c>
      <c r="E19" s="51">
        <v>42.5075</v>
      </c>
      <c r="F19" s="55">
        <f t="shared" si="5"/>
        <v>6.100000000003547E-3</v>
      </c>
      <c r="G19" s="107">
        <f t="shared" ref="G19" si="26" xml:space="preserve"> 0.1-(F19+F20)</f>
        <v>5.2999999999968905E-3</v>
      </c>
      <c r="H19" s="108">
        <f t="shared" ref="H19" si="27">(F19*100)/0.1</f>
        <v>6.100000000003547</v>
      </c>
      <c r="I19" s="109">
        <f t="shared" ref="I19" si="28">F20*100/0.1</f>
        <v>88.599999999999568</v>
      </c>
      <c r="J19" s="114">
        <f t="shared" ref="J19" si="29">G19*100/0.1</f>
        <v>5.2999999999968903</v>
      </c>
      <c r="K19" s="119">
        <f t="shared" si="15"/>
        <v>100</v>
      </c>
    </row>
    <row r="20" spans="1:11" ht="15" thickBot="1" x14ac:dyDescent="0.35">
      <c r="A20" s="20"/>
      <c r="B20" s="103"/>
      <c r="C20" s="26" t="s">
        <v>19</v>
      </c>
      <c r="D20" s="42">
        <v>42.941600000000001</v>
      </c>
      <c r="E20" s="40">
        <v>43.030200000000001</v>
      </c>
      <c r="F20" s="43">
        <f t="shared" si="5"/>
        <v>8.8599999999999568E-2</v>
      </c>
      <c r="G20" s="98"/>
      <c r="H20" s="100"/>
      <c r="I20" s="102"/>
      <c r="J20" s="111"/>
      <c r="K20" s="113"/>
    </row>
    <row r="21" spans="1:11" x14ac:dyDescent="0.3">
      <c r="A21" s="18" t="s">
        <v>37</v>
      </c>
      <c r="B21" s="95" t="s">
        <v>29</v>
      </c>
      <c r="C21" s="49" t="s">
        <v>30</v>
      </c>
      <c r="D21" s="57">
        <v>35.269399999999997</v>
      </c>
      <c r="E21" s="47">
        <v>35.273099999999999</v>
      </c>
      <c r="F21" s="58">
        <f t="shared" si="5"/>
        <v>3.700000000002035E-3</v>
      </c>
      <c r="G21" s="97">
        <f xml:space="preserve"> 0.1-(F21+F22)</f>
        <v>4.6999999999982889E-3</v>
      </c>
      <c r="H21" s="99">
        <f>(F21*100)/0.1</f>
        <v>3.700000000002035</v>
      </c>
      <c r="I21" s="101">
        <f t="shared" ref="I21" si="30">F22*100/0.1</f>
        <v>91.599999999999682</v>
      </c>
      <c r="J21" s="110">
        <f t="shared" ref="J21" si="31">G21*100/0.1</f>
        <v>4.6999999999982887</v>
      </c>
      <c r="K21" s="112">
        <f t="shared" si="15"/>
        <v>100</v>
      </c>
    </row>
    <row r="22" spans="1:11" ht="15" thickBot="1" x14ac:dyDescent="0.35">
      <c r="A22" s="19"/>
      <c r="B22" s="103"/>
      <c r="C22" s="64" t="s">
        <v>19</v>
      </c>
      <c r="D22" s="59">
        <v>35.240299999999998</v>
      </c>
      <c r="E22" s="53">
        <v>35.331899999999997</v>
      </c>
      <c r="F22" s="54">
        <f t="shared" si="5"/>
        <v>9.1599999999999682E-2</v>
      </c>
      <c r="G22" s="104"/>
      <c r="H22" s="105"/>
      <c r="I22" s="106"/>
      <c r="J22" s="115"/>
      <c r="K22" s="118"/>
    </row>
    <row r="23" spans="1:11" x14ac:dyDescent="0.3">
      <c r="A23" s="19"/>
      <c r="B23" s="95" t="s">
        <v>31</v>
      </c>
      <c r="C23" s="49" t="s">
        <v>30</v>
      </c>
      <c r="D23" s="57">
        <v>47.204099999999997</v>
      </c>
      <c r="E23" s="47">
        <v>47.209200000000003</v>
      </c>
      <c r="F23" s="58">
        <f t="shared" si="5"/>
        <v>5.1000000000058776E-3</v>
      </c>
      <c r="G23" s="97">
        <f t="shared" ref="G23" si="32" xml:space="preserve"> 0.1-(F23+F24)</f>
        <v>4.6999999999982889E-3</v>
      </c>
      <c r="H23" s="99">
        <f t="shared" ref="H23" si="33">(F23*100)/0.1</f>
        <v>5.1000000000058776</v>
      </c>
      <c r="I23" s="101">
        <f t="shared" ref="I23" si="34">F24*100/0.1</f>
        <v>90.199999999995839</v>
      </c>
      <c r="J23" s="110">
        <f t="shared" ref="J23" si="35">G23*100/0.1</f>
        <v>4.6999999999982887</v>
      </c>
      <c r="K23" s="112">
        <f t="shared" si="15"/>
        <v>100</v>
      </c>
    </row>
    <row r="24" spans="1:11" ht="15" thickBot="1" x14ac:dyDescent="0.35">
      <c r="A24" s="19"/>
      <c r="B24" s="103"/>
      <c r="C24" s="64" t="s">
        <v>19</v>
      </c>
      <c r="D24" s="59">
        <v>47.391500000000001</v>
      </c>
      <c r="E24" s="53">
        <v>47.481699999999996</v>
      </c>
      <c r="F24" s="54">
        <f t="shared" si="5"/>
        <v>9.0199999999995839E-2</v>
      </c>
      <c r="G24" s="104"/>
      <c r="H24" s="105"/>
      <c r="I24" s="106"/>
      <c r="J24" s="115"/>
      <c r="K24" s="118"/>
    </row>
    <row r="25" spans="1:11" x14ac:dyDescent="0.3">
      <c r="A25" s="19"/>
      <c r="B25" s="95" t="s">
        <v>13</v>
      </c>
      <c r="C25" s="64" t="s">
        <v>30</v>
      </c>
      <c r="D25" s="60">
        <v>47.551299999999998</v>
      </c>
      <c r="E25" s="61">
        <v>47.557099999999998</v>
      </c>
      <c r="F25" s="62">
        <f t="shared" si="5"/>
        <v>5.8000000000006935E-3</v>
      </c>
      <c r="G25" s="107">
        <f t="shared" ref="G25" si="36" xml:space="preserve"> 0.1-(F25+F26)</f>
        <v>4.8000000000016085E-3</v>
      </c>
      <c r="H25" s="108">
        <f t="shared" ref="H25" si="37">(F25*100)/0.1</f>
        <v>5.8000000000006935</v>
      </c>
      <c r="I25" s="109">
        <f t="shared" ref="I25" si="38">F26*100/0.1</f>
        <v>89.399999999997704</v>
      </c>
      <c r="J25" s="114">
        <f t="shared" ref="J25" si="39">G25*100/0.1</f>
        <v>4.8000000000016083</v>
      </c>
      <c r="K25" s="116">
        <f t="shared" si="15"/>
        <v>100</v>
      </c>
    </row>
    <row r="26" spans="1:11" ht="15" thickBot="1" x14ac:dyDescent="0.35">
      <c r="A26" s="19"/>
      <c r="B26" s="103"/>
      <c r="C26" s="64" t="s">
        <v>19</v>
      </c>
      <c r="D26" s="65">
        <v>46.491</v>
      </c>
      <c r="E26" s="53">
        <v>46.580399999999997</v>
      </c>
      <c r="F26" s="63">
        <f t="shared" si="5"/>
        <v>8.9399999999997704E-2</v>
      </c>
      <c r="G26" s="104"/>
      <c r="H26" s="105"/>
      <c r="I26" s="106"/>
      <c r="J26" s="115"/>
      <c r="K26" s="117"/>
    </row>
    <row r="27" spans="1:11" x14ac:dyDescent="0.3">
      <c r="A27" s="19"/>
      <c r="B27" s="95" t="s">
        <v>14</v>
      </c>
      <c r="C27" s="49" t="s">
        <v>30</v>
      </c>
      <c r="D27" s="57">
        <v>47.516399999999997</v>
      </c>
      <c r="E27" s="47">
        <v>47.522399999999998</v>
      </c>
      <c r="F27" s="58">
        <f t="shared" si="5"/>
        <v>6.0000000000002274E-3</v>
      </c>
      <c r="G27" s="97">
        <f t="shared" ref="G27" si="40" xml:space="preserve"> 0.1-(F27+F28)</f>
        <v>4.6999999999982889E-3</v>
      </c>
      <c r="H27" s="99">
        <f t="shared" ref="H27" si="41">(F27*100)/0.1</f>
        <v>6.0000000000002274</v>
      </c>
      <c r="I27" s="101">
        <f t="shared" ref="I27" si="42">F28*100/0.1</f>
        <v>89.300000000001489</v>
      </c>
      <c r="J27" s="110">
        <f t="shared" ref="J27" si="43">G27*100/0.1</f>
        <v>4.6999999999982887</v>
      </c>
      <c r="K27" s="112">
        <f t="shared" si="15"/>
        <v>100</v>
      </c>
    </row>
    <row r="28" spans="1:11" ht="15" thickBot="1" x14ac:dyDescent="0.35">
      <c r="A28" s="20"/>
      <c r="B28" s="96"/>
      <c r="C28" s="26" t="s">
        <v>19</v>
      </c>
      <c r="D28" s="42">
        <v>46.610799999999998</v>
      </c>
      <c r="E28" s="40">
        <v>46.700099999999999</v>
      </c>
      <c r="F28" s="41">
        <f t="shared" si="5"/>
        <v>8.9300000000001489E-2</v>
      </c>
      <c r="G28" s="98"/>
      <c r="H28" s="100"/>
      <c r="I28" s="102"/>
      <c r="J28" s="111"/>
      <c r="K28" s="113"/>
    </row>
  </sheetData>
  <mergeCells count="73">
    <mergeCell ref="B4:C4"/>
    <mergeCell ref="B5:B6"/>
    <mergeCell ref="G5:G6"/>
    <mergeCell ref="H5:H6"/>
    <mergeCell ref="I5:I6"/>
    <mergeCell ref="K5:K6"/>
    <mergeCell ref="B7:B8"/>
    <mergeCell ref="G7:G8"/>
    <mergeCell ref="H7:H8"/>
    <mergeCell ref="I7:I8"/>
    <mergeCell ref="J7:J8"/>
    <mergeCell ref="K7:K8"/>
    <mergeCell ref="J5:J6"/>
    <mergeCell ref="K11:K12"/>
    <mergeCell ref="B9:B10"/>
    <mergeCell ref="G9:G10"/>
    <mergeCell ref="H9:H10"/>
    <mergeCell ref="I9:I10"/>
    <mergeCell ref="J9:J10"/>
    <mergeCell ref="K9:K10"/>
    <mergeCell ref="B11:B12"/>
    <mergeCell ref="G11:G12"/>
    <mergeCell ref="H11:H12"/>
    <mergeCell ref="I11:I12"/>
    <mergeCell ref="J11:J12"/>
    <mergeCell ref="K15:K16"/>
    <mergeCell ref="B13:B14"/>
    <mergeCell ref="G13:G14"/>
    <mergeCell ref="H13:H14"/>
    <mergeCell ref="I13:I14"/>
    <mergeCell ref="J13:J14"/>
    <mergeCell ref="K13:K14"/>
    <mergeCell ref="B15:B16"/>
    <mergeCell ref="G15:G16"/>
    <mergeCell ref="H15:H16"/>
    <mergeCell ref="I15:I16"/>
    <mergeCell ref="J15:J16"/>
    <mergeCell ref="K19:K20"/>
    <mergeCell ref="B17:B18"/>
    <mergeCell ref="G17:G18"/>
    <mergeCell ref="H17:H18"/>
    <mergeCell ref="I17:I18"/>
    <mergeCell ref="J17:J18"/>
    <mergeCell ref="K17:K18"/>
    <mergeCell ref="B19:B20"/>
    <mergeCell ref="G19:G20"/>
    <mergeCell ref="H19:H20"/>
    <mergeCell ref="I19:I20"/>
    <mergeCell ref="J19:J20"/>
    <mergeCell ref="K23:K24"/>
    <mergeCell ref="B21:B22"/>
    <mergeCell ref="G21:G22"/>
    <mergeCell ref="H21:H22"/>
    <mergeCell ref="I21:I22"/>
    <mergeCell ref="J21:J22"/>
    <mergeCell ref="K21:K22"/>
    <mergeCell ref="B23:B24"/>
    <mergeCell ref="G23:G24"/>
    <mergeCell ref="H23:H24"/>
    <mergeCell ref="I23:I24"/>
    <mergeCell ref="J23:J24"/>
    <mergeCell ref="K27:K28"/>
    <mergeCell ref="B25:B26"/>
    <mergeCell ref="G25:G26"/>
    <mergeCell ref="H25:H26"/>
    <mergeCell ref="I25:I26"/>
    <mergeCell ref="J25:J26"/>
    <mergeCell ref="K25:K26"/>
    <mergeCell ref="B27:B28"/>
    <mergeCell ref="G27:G28"/>
    <mergeCell ref="H27:H28"/>
    <mergeCell ref="I27:I28"/>
    <mergeCell ref="J27:J2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K28"/>
  <sheetViews>
    <sheetView workbookViewId="0">
      <selection activeCell="F72" sqref="F72"/>
    </sheetView>
  </sheetViews>
  <sheetFormatPr defaultRowHeight="14.4" x14ac:dyDescent="0.3"/>
  <cols>
    <col min="4" max="4" width="16.88671875" customWidth="1"/>
    <col min="5" max="5" width="20.6640625" customWidth="1"/>
    <col min="6" max="6" width="19.109375" customWidth="1"/>
  </cols>
  <sheetData>
    <row r="2" spans="1:11" ht="15" thickBot="1" x14ac:dyDescent="0.35"/>
    <row r="3" spans="1:11" x14ac:dyDescent="0.3">
      <c r="B3" s="35" t="s">
        <v>28</v>
      </c>
      <c r="C3" s="36"/>
      <c r="D3" s="27" t="s">
        <v>21</v>
      </c>
      <c r="E3" s="23" t="s">
        <v>22</v>
      </c>
      <c r="F3" s="29" t="s">
        <v>23</v>
      </c>
      <c r="G3" s="18" t="s">
        <v>20</v>
      </c>
      <c r="H3" s="34" t="s">
        <v>32</v>
      </c>
      <c r="I3" s="31" t="s">
        <v>33</v>
      </c>
      <c r="J3" s="33" t="s">
        <v>34</v>
      </c>
      <c r="K3" s="3" t="s">
        <v>24</v>
      </c>
    </row>
    <row r="4" spans="1:11" ht="15" thickBot="1" x14ac:dyDescent="0.35">
      <c r="B4" s="93"/>
      <c r="C4" s="94"/>
      <c r="D4" s="24"/>
      <c r="E4" s="21"/>
      <c r="F4" s="28"/>
      <c r="G4" s="20"/>
      <c r="H4" s="11"/>
      <c r="I4" s="22"/>
      <c r="J4" s="32"/>
      <c r="K4" s="6"/>
    </row>
    <row r="5" spans="1:11" x14ac:dyDescent="0.3">
      <c r="A5" s="18" t="s">
        <v>25</v>
      </c>
      <c r="B5" s="95" t="s">
        <v>29</v>
      </c>
      <c r="C5" s="25" t="s">
        <v>30</v>
      </c>
      <c r="D5" s="37">
        <v>47.5261</v>
      </c>
      <c r="E5" s="38">
        <v>47.619100000000003</v>
      </c>
      <c r="F5" s="39">
        <f>E5-D5</f>
        <v>9.3000000000003524E-2</v>
      </c>
      <c r="G5" s="121">
        <f xml:space="preserve"> 0.1-(F5+F6)</f>
        <v>4.3999999999954353E-3</v>
      </c>
      <c r="H5" s="122">
        <f>(F5*100)/0.1</f>
        <v>93.000000000003524</v>
      </c>
      <c r="I5" s="123">
        <f>F6*100/0.1</f>
        <v>2.6000000000010459</v>
      </c>
      <c r="J5" s="124">
        <f>G5*100/0.1</f>
        <v>4.3999999999954351</v>
      </c>
      <c r="K5" s="120">
        <f>H5+I5+J5</f>
        <v>100</v>
      </c>
    </row>
    <row r="6" spans="1:11" ht="15" thickBot="1" x14ac:dyDescent="0.35">
      <c r="A6" s="19"/>
      <c r="B6" s="103"/>
      <c r="C6" s="46" t="s">
        <v>19</v>
      </c>
      <c r="D6" s="57">
        <v>47.269300000000001</v>
      </c>
      <c r="E6" s="47">
        <v>47.271900000000002</v>
      </c>
      <c r="F6" s="48">
        <f>E6-D6</f>
        <v>2.6000000000010459E-3</v>
      </c>
      <c r="G6" s="97"/>
      <c r="H6" s="99"/>
      <c r="I6" s="101"/>
      <c r="J6" s="110"/>
      <c r="K6" s="113"/>
    </row>
    <row r="7" spans="1:11" x14ac:dyDescent="0.3">
      <c r="A7" s="19"/>
      <c r="B7" s="95" t="s">
        <v>31</v>
      </c>
      <c r="C7" s="64" t="s">
        <v>30</v>
      </c>
      <c r="D7" s="50">
        <v>47.104700000000001</v>
      </c>
      <c r="E7" s="51">
        <v>47.198399999999999</v>
      </c>
      <c r="F7" s="52">
        <f>E7-D7</f>
        <v>9.369999999999834E-2</v>
      </c>
      <c r="G7" s="107">
        <f t="shared" ref="G7" si="0" xml:space="preserve"> 0.1-(F7+F8)</f>
        <v>4.000000000003473E-3</v>
      </c>
      <c r="H7" s="108">
        <f t="shared" ref="H7" si="1">(F7*100)/0.1</f>
        <v>93.69999999999834</v>
      </c>
      <c r="I7" s="109">
        <f t="shared" ref="I7" si="2">F8*100/0.1</f>
        <v>2.2999999999981924</v>
      </c>
      <c r="J7" s="114">
        <f t="shared" ref="J7" si="3">G7*100/0.1</f>
        <v>4.0000000000034728</v>
      </c>
      <c r="K7" s="120">
        <f t="shared" ref="K7" si="4">H7+I7+J7</f>
        <v>100</v>
      </c>
    </row>
    <row r="8" spans="1:11" ht="15" thickBot="1" x14ac:dyDescent="0.35">
      <c r="A8" s="19"/>
      <c r="B8" s="103"/>
      <c r="C8" s="64" t="s">
        <v>19</v>
      </c>
      <c r="D8" s="57">
        <v>46.9953</v>
      </c>
      <c r="E8" s="47">
        <v>46.997599999999998</v>
      </c>
      <c r="F8" s="48">
        <f t="shared" ref="F8:F28" si="5">E8-D8</f>
        <v>2.2999999999981924E-3</v>
      </c>
      <c r="G8" s="97"/>
      <c r="H8" s="99"/>
      <c r="I8" s="101"/>
      <c r="J8" s="110"/>
      <c r="K8" s="112"/>
    </row>
    <row r="9" spans="1:11" x14ac:dyDescent="0.3">
      <c r="A9" s="19"/>
      <c r="B9" s="95" t="s">
        <v>13</v>
      </c>
      <c r="C9" s="49" t="s">
        <v>30</v>
      </c>
      <c r="D9" s="50">
        <v>47.220100000000002</v>
      </c>
      <c r="E9" s="51">
        <v>47.315800000000003</v>
      </c>
      <c r="F9" s="55">
        <f>E9-D9</f>
        <v>9.5700000000000784E-2</v>
      </c>
      <c r="G9" s="107">
        <f t="shared" ref="G9" si="6" xml:space="preserve"> 0.1-(F9+F10)</f>
        <v>1.6999999999981752E-3</v>
      </c>
      <c r="H9" s="108">
        <f t="shared" ref="H9" si="7">(F9*100)/0.1</f>
        <v>95.700000000000784</v>
      </c>
      <c r="I9" s="109">
        <f t="shared" ref="I9" si="8">F10*100/0.1</f>
        <v>2.6000000000010459</v>
      </c>
      <c r="J9" s="114">
        <f t="shared" ref="J9" si="9">G9*100/0.1</f>
        <v>1.6999999999981752</v>
      </c>
      <c r="K9" s="119">
        <f t="shared" ref="K9" si="10">H9+I9+J9</f>
        <v>100</v>
      </c>
    </row>
    <row r="10" spans="1:11" ht="15" thickBot="1" x14ac:dyDescent="0.35">
      <c r="A10" s="19"/>
      <c r="B10" s="103"/>
      <c r="C10" s="26" t="s">
        <v>19</v>
      </c>
      <c r="D10" s="59">
        <v>47.398499999999999</v>
      </c>
      <c r="E10" s="53">
        <v>47.4011</v>
      </c>
      <c r="F10" s="56">
        <f t="shared" si="5"/>
        <v>2.6000000000010459E-3</v>
      </c>
      <c r="G10" s="104"/>
      <c r="H10" s="105"/>
      <c r="I10" s="106"/>
      <c r="J10" s="115"/>
      <c r="K10" s="118"/>
    </row>
    <row r="11" spans="1:11" x14ac:dyDescent="0.3">
      <c r="A11" s="19"/>
      <c r="B11" s="95" t="s">
        <v>14</v>
      </c>
      <c r="C11" s="25" t="s">
        <v>30</v>
      </c>
      <c r="D11" s="50">
        <v>47.4467</v>
      </c>
      <c r="E11" s="51">
        <v>47.541800000000002</v>
      </c>
      <c r="F11" s="55">
        <f t="shared" si="5"/>
        <v>9.5100000000002183E-2</v>
      </c>
      <c r="G11" s="107">
        <f t="shared" ref="G11" si="11" xml:space="preserve"> 0.1-(F11+F12)</f>
        <v>3.699999999993514E-3</v>
      </c>
      <c r="H11" s="108">
        <f t="shared" ref="H11" si="12">(F11*100)/0.1</f>
        <v>95.100000000002183</v>
      </c>
      <c r="I11" s="109">
        <f t="shared" ref="I11" si="13">F12*100/0.1</f>
        <v>1.2000000000043087</v>
      </c>
      <c r="J11" s="114">
        <f t="shared" ref="J11" si="14">G11*100/0.1</f>
        <v>3.6999999999935138</v>
      </c>
      <c r="K11" s="119">
        <f t="shared" ref="K11:K27" si="15">H11+I11+J11</f>
        <v>100</v>
      </c>
    </row>
    <row r="12" spans="1:11" ht="15" thickBot="1" x14ac:dyDescent="0.35">
      <c r="A12" s="20"/>
      <c r="B12" s="103"/>
      <c r="C12" s="26" t="s">
        <v>19</v>
      </c>
      <c r="D12" s="42">
        <v>47.549199999999999</v>
      </c>
      <c r="E12" s="40">
        <v>47.550400000000003</v>
      </c>
      <c r="F12" s="43">
        <f t="shared" si="5"/>
        <v>1.2000000000043087E-3</v>
      </c>
      <c r="G12" s="98"/>
      <c r="H12" s="100"/>
      <c r="I12" s="102"/>
      <c r="J12" s="111"/>
      <c r="K12" s="113"/>
    </row>
    <row r="13" spans="1:11" x14ac:dyDescent="0.3">
      <c r="A13" s="18" t="s">
        <v>26</v>
      </c>
      <c r="B13" s="95" t="s">
        <v>29</v>
      </c>
      <c r="C13" s="49" t="s">
        <v>30</v>
      </c>
      <c r="D13" s="57">
        <v>37.569800000000001</v>
      </c>
      <c r="E13" s="47">
        <v>37.572299999999998</v>
      </c>
      <c r="F13" s="58">
        <f t="shared" si="5"/>
        <v>2.4999999999977263E-3</v>
      </c>
      <c r="G13" s="97">
        <f xml:space="preserve"> 0.1-(F13+F14)</f>
        <v>2.200000000007668E-3</v>
      </c>
      <c r="H13" s="99">
        <f>(F13*100)/0.1</f>
        <v>2.4999999999977263</v>
      </c>
      <c r="I13" s="101">
        <f t="shared" ref="I13" si="16">F14*100/0.1</f>
        <v>95.299999999994611</v>
      </c>
      <c r="J13" s="110">
        <f t="shared" ref="J13" si="17">G13*100/0.1</f>
        <v>2.2000000000076678</v>
      </c>
      <c r="K13" s="112">
        <f t="shared" si="15"/>
        <v>100</v>
      </c>
    </row>
    <row r="14" spans="1:11" ht="15" thickBot="1" x14ac:dyDescent="0.35">
      <c r="A14" s="19"/>
      <c r="B14" s="103"/>
      <c r="C14" s="46" t="s">
        <v>19</v>
      </c>
      <c r="D14" s="57">
        <v>37.206400000000002</v>
      </c>
      <c r="E14" s="47">
        <v>37.301699999999997</v>
      </c>
      <c r="F14" s="48">
        <f t="shared" si="5"/>
        <v>9.5299999999994611E-2</v>
      </c>
      <c r="G14" s="97"/>
      <c r="H14" s="99"/>
      <c r="I14" s="101"/>
      <c r="J14" s="110"/>
      <c r="K14" s="112"/>
    </row>
    <row r="15" spans="1:11" x14ac:dyDescent="0.3">
      <c r="A15" s="19"/>
      <c r="B15" s="95" t="s">
        <v>31</v>
      </c>
      <c r="C15" s="64" t="s">
        <v>30</v>
      </c>
      <c r="D15" s="50">
        <v>37.268099999999997</v>
      </c>
      <c r="E15" s="51">
        <v>37.277900000000002</v>
      </c>
      <c r="F15" s="55">
        <f t="shared" si="5"/>
        <v>9.800000000005582E-3</v>
      </c>
      <c r="G15" s="107">
        <f t="shared" ref="G15" si="18" xml:space="preserve"> 0.1-(F15+F16)</f>
        <v>3.3999999999977659E-3</v>
      </c>
      <c r="H15" s="108">
        <f t="shared" ref="H15" si="19">(F15*100)/0.1</f>
        <v>9.800000000005582</v>
      </c>
      <c r="I15" s="109">
        <f t="shared" ref="I15" si="20">F16*100/0.1</f>
        <v>86.799999999996658</v>
      </c>
      <c r="J15" s="114">
        <f t="shared" ref="J15" si="21">G15*100/0.1</f>
        <v>3.3999999999977657</v>
      </c>
      <c r="K15" s="119">
        <f t="shared" si="15"/>
        <v>100</v>
      </c>
    </row>
    <row r="16" spans="1:11" ht="15" thickBot="1" x14ac:dyDescent="0.35">
      <c r="A16" s="19"/>
      <c r="B16" s="103"/>
      <c r="C16" s="64" t="s">
        <v>19</v>
      </c>
      <c r="D16" s="59">
        <v>37.855400000000003</v>
      </c>
      <c r="E16" s="53">
        <v>37.9422</v>
      </c>
      <c r="F16" s="56">
        <f t="shared" si="5"/>
        <v>8.6799999999996658E-2</v>
      </c>
      <c r="G16" s="104"/>
      <c r="H16" s="105"/>
      <c r="I16" s="106"/>
      <c r="J16" s="115"/>
      <c r="K16" s="118"/>
    </row>
    <row r="17" spans="1:11" x14ac:dyDescent="0.3">
      <c r="A17" s="19"/>
      <c r="B17" s="95" t="s">
        <v>13</v>
      </c>
      <c r="C17" s="64" t="s">
        <v>30</v>
      </c>
      <c r="D17" s="50">
        <v>37.546799999999998</v>
      </c>
      <c r="E17" s="51">
        <v>37.607500000000002</v>
      </c>
      <c r="F17" s="55">
        <f t="shared" si="5"/>
        <v>6.0700000000004195E-2</v>
      </c>
      <c r="G17" s="107">
        <f t="shared" ref="G17" si="22" xml:space="preserve"> 0.1-(F17+F18)</f>
        <v>3.7999999999968337E-3</v>
      </c>
      <c r="H17" s="108">
        <f t="shared" ref="H17" si="23">(F17*100)/0.1</f>
        <v>60.700000000004195</v>
      </c>
      <c r="I17" s="109">
        <f t="shared" ref="I17" si="24">F18*100/0.1</f>
        <v>35.499999999998977</v>
      </c>
      <c r="J17" s="114">
        <f t="shared" ref="J17" si="25">G17*100/0.1</f>
        <v>3.7999999999968335</v>
      </c>
      <c r="K17" s="119">
        <f t="shared" si="15"/>
        <v>100</v>
      </c>
    </row>
    <row r="18" spans="1:11" ht="15" thickBot="1" x14ac:dyDescent="0.35">
      <c r="A18" s="19"/>
      <c r="B18" s="103"/>
      <c r="C18" s="64" t="s">
        <v>19</v>
      </c>
      <c r="D18" s="59">
        <v>37.029800000000002</v>
      </c>
      <c r="E18" s="53">
        <v>37.065300000000001</v>
      </c>
      <c r="F18" s="56">
        <f t="shared" si="5"/>
        <v>3.5499999999998977E-2</v>
      </c>
      <c r="G18" s="104"/>
      <c r="H18" s="105"/>
      <c r="I18" s="106"/>
      <c r="J18" s="115"/>
      <c r="K18" s="118"/>
    </row>
    <row r="19" spans="1:11" x14ac:dyDescent="0.3">
      <c r="A19" s="19"/>
      <c r="B19" s="95" t="s">
        <v>14</v>
      </c>
      <c r="C19" s="64" t="s">
        <v>30</v>
      </c>
      <c r="D19" s="50">
        <v>37.600900000000003</v>
      </c>
      <c r="E19" s="51">
        <v>37.668199999999999</v>
      </c>
      <c r="F19" s="55">
        <f t="shared" si="5"/>
        <v>6.7299999999995919E-2</v>
      </c>
      <c r="G19" s="107">
        <f t="shared" ref="G19" si="26" xml:space="preserve"> 0.1-(F19+F20)</f>
        <v>2.4000000000072019E-3</v>
      </c>
      <c r="H19" s="108">
        <f t="shared" ref="H19" si="27">(F19*100)/0.1</f>
        <v>67.299999999995919</v>
      </c>
      <c r="I19" s="109">
        <f t="shared" ref="I19" si="28">F20*100/0.1</f>
        <v>30.299999999996885</v>
      </c>
      <c r="J19" s="114">
        <f t="shared" ref="J19" si="29">G19*100/0.1</f>
        <v>2.4000000000072017</v>
      </c>
      <c r="K19" s="119">
        <f t="shared" si="15"/>
        <v>100</v>
      </c>
    </row>
    <row r="20" spans="1:11" ht="15" thickBot="1" x14ac:dyDescent="0.35">
      <c r="A20" s="20"/>
      <c r="B20" s="103"/>
      <c r="C20" s="26" t="s">
        <v>19</v>
      </c>
      <c r="D20" s="42">
        <v>37.8431</v>
      </c>
      <c r="E20" s="40">
        <v>37.873399999999997</v>
      </c>
      <c r="F20" s="43">
        <f t="shared" si="5"/>
        <v>3.0299999999996885E-2</v>
      </c>
      <c r="G20" s="98"/>
      <c r="H20" s="100"/>
      <c r="I20" s="102"/>
      <c r="J20" s="111"/>
      <c r="K20" s="113"/>
    </row>
    <row r="21" spans="1:11" x14ac:dyDescent="0.3">
      <c r="A21" s="18" t="s">
        <v>27</v>
      </c>
      <c r="B21" s="95" t="s">
        <v>29</v>
      </c>
      <c r="C21" s="49" t="s">
        <v>30</v>
      </c>
      <c r="D21" s="57">
        <v>47.309399999999997</v>
      </c>
      <c r="E21" s="47">
        <v>47.311900000000001</v>
      </c>
      <c r="F21" s="58">
        <f t="shared" si="5"/>
        <v>2.5000000000048317E-3</v>
      </c>
      <c r="G21" s="97">
        <f xml:space="preserve"> 0.1-(F21+F22)</f>
        <v>1.3999999999953217E-3</v>
      </c>
      <c r="H21" s="99">
        <f>(F21*100)/0.1</f>
        <v>2.5000000000048317</v>
      </c>
      <c r="I21" s="101">
        <f t="shared" ref="I21" si="30">F22*100/0.1</f>
        <v>96.099999999999852</v>
      </c>
      <c r="J21" s="110">
        <f t="shared" ref="J21" si="31">G21*100/0.1</f>
        <v>1.3999999999953217</v>
      </c>
      <c r="K21" s="112">
        <f t="shared" si="15"/>
        <v>100</v>
      </c>
    </row>
    <row r="22" spans="1:11" ht="15" thickBot="1" x14ac:dyDescent="0.35">
      <c r="A22" s="19"/>
      <c r="B22" s="103"/>
      <c r="C22" s="64" t="s">
        <v>19</v>
      </c>
      <c r="D22" s="59">
        <v>47.209800000000001</v>
      </c>
      <c r="E22" s="53">
        <v>47.305900000000001</v>
      </c>
      <c r="F22" s="54">
        <f t="shared" si="5"/>
        <v>9.6099999999999852E-2</v>
      </c>
      <c r="G22" s="104"/>
      <c r="H22" s="105"/>
      <c r="I22" s="106"/>
      <c r="J22" s="115"/>
      <c r="K22" s="118"/>
    </row>
    <row r="23" spans="1:11" x14ac:dyDescent="0.3">
      <c r="A23" s="19"/>
      <c r="B23" s="95" t="s">
        <v>31</v>
      </c>
      <c r="C23" s="49" t="s">
        <v>30</v>
      </c>
      <c r="D23" s="57">
        <v>47.251300000000001</v>
      </c>
      <c r="E23" s="47">
        <v>47.265099999999997</v>
      </c>
      <c r="F23" s="58">
        <f t="shared" si="5"/>
        <v>1.379999999999626E-2</v>
      </c>
      <c r="G23" s="97">
        <f t="shared" ref="G23" si="32" xml:space="preserve"> 0.1-(F23+F24)</f>
        <v>4.2000000000030069E-3</v>
      </c>
      <c r="H23" s="99">
        <f t="shared" ref="H23" si="33">(F23*100)/0.1</f>
        <v>13.79999999999626</v>
      </c>
      <c r="I23" s="101">
        <f t="shared" ref="I23" si="34">F24*100/0.1</f>
        <v>82.000000000000739</v>
      </c>
      <c r="J23" s="110">
        <f t="shared" ref="J23" si="35">G23*100/0.1</f>
        <v>4.2000000000030067</v>
      </c>
      <c r="K23" s="112">
        <f t="shared" si="15"/>
        <v>100</v>
      </c>
    </row>
    <row r="24" spans="1:11" ht="15" thickBot="1" x14ac:dyDescent="0.35">
      <c r="A24" s="19"/>
      <c r="B24" s="103"/>
      <c r="C24" s="64" t="s">
        <v>19</v>
      </c>
      <c r="D24" s="59">
        <v>47.4651</v>
      </c>
      <c r="E24" s="53">
        <v>47.5471</v>
      </c>
      <c r="F24" s="54">
        <f t="shared" si="5"/>
        <v>8.2000000000000739E-2</v>
      </c>
      <c r="G24" s="104"/>
      <c r="H24" s="105"/>
      <c r="I24" s="106"/>
      <c r="J24" s="115"/>
      <c r="K24" s="118"/>
    </row>
    <row r="25" spans="1:11" x14ac:dyDescent="0.3">
      <c r="A25" s="19"/>
      <c r="B25" s="95" t="s">
        <v>13</v>
      </c>
      <c r="C25" s="64" t="s">
        <v>30</v>
      </c>
      <c r="D25" s="60">
        <v>47.661299999999997</v>
      </c>
      <c r="E25" s="61">
        <v>47.732500000000002</v>
      </c>
      <c r="F25" s="62">
        <f t="shared" si="5"/>
        <v>7.1200000000004593E-2</v>
      </c>
      <c r="G25" s="107">
        <f t="shared" ref="G25" si="36" xml:space="preserve"> 0.1-(F25+F26)</f>
        <v>3.3999999999977659E-3</v>
      </c>
      <c r="H25" s="108">
        <f t="shared" ref="H25" si="37">(F25*100)/0.1</f>
        <v>71.200000000004593</v>
      </c>
      <c r="I25" s="109">
        <f t="shared" ref="I25" si="38">F26*100/0.1</f>
        <v>25.399999999997647</v>
      </c>
      <c r="J25" s="114">
        <f t="shared" ref="J25" si="39">G25*100/0.1</f>
        <v>3.3999999999977657</v>
      </c>
      <c r="K25" s="116">
        <f t="shared" si="15"/>
        <v>100</v>
      </c>
    </row>
    <row r="26" spans="1:11" ht="15" thickBot="1" x14ac:dyDescent="0.35">
      <c r="A26" s="19"/>
      <c r="B26" s="103"/>
      <c r="C26" s="64" t="s">
        <v>19</v>
      </c>
      <c r="D26" s="65">
        <v>47.268300000000004</v>
      </c>
      <c r="E26" s="53">
        <v>47.293700000000001</v>
      </c>
      <c r="F26" s="63">
        <f t="shared" si="5"/>
        <v>2.5399999999997647E-2</v>
      </c>
      <c r="G26" s="104"/>
      <c r="H26" s="105"/>
      <c r="I26" s="106"/>
      <c r="J26" s="115"/>
      <c r="K26" s="117"/>
    </row>
    <row r="27" spans="1:11" x14ac:dyDescent="0.3">
      <c r="A27" s="19"/>
      <c r="B27" s="95" t="s">
        <v>14</v>
      </c>
      <c r="C27" s="49" t="s">
        <v>30</v>
      </c>
      <c r="D27" s="57">
        <v>47.510300000000001</v>
      </c>
      <c r="E27" s="47">
        <v>47.582900000000002</v>
      </c>
      <c r="F27" s="58">
        <f t="shared" si="5"/>
        <v>7.260000000000133E-2</v>
      </c>
      <c r="G27" s="97">
        <f t="shared" ref="G27" si="40" xml:space="preserve"> 0.1-(F27+F28)</f>
        <v>2.9999999999986982E-3</v>
      </c>
      <c r="H27" s="99">
        <f t="shared" ref="H27" si="41">(F27*100)/0.1</f>
        <v>72.60000000000133</v>
      </c>
      <c r="I27" s="101">
        <f t="shared" ref="I27" si="42">F28*100/0.1</f>
        <v>24.399999999999977</v>
      </c>
      <c r="J27" s="110">
        <f t="shared" ref="J27" si="43">G27*100/0.1</f>
        <v>2.9999999999986979</v>
      </c>
      <c r="K27" s="112">
        <f t="shared" si="15"/>
        <v>100</v>
      </c>
    </row>
    <row r="28" spans="1:11" ht="15" thickBot="1" x14ac:dyDescent="0.35">
      <c r="A28" s="20"/>
      <c r="B28" s="96"/>
      <c r="C28" s="26" t="s">
        <v>19</v>
      </c>
      <c r="D28" s="42">
        <v>47.3078</v>
      </c>
      <c r="E28" s="40">
        <v>47.3322</v>
      </c>
      <c r="F28" s="41">
        <f t="shared" si="5"/>
        <v>2.4399999999999977E-2</v>
      </c>
      <c r="G28" s="98"/>
      <c r="H28" s="100"/>
      <c r="I28" s="102"/>
      <c r="J28" s="111"/>
      <c r="K28" s="113"/>
    </row>
  </sheetData>
  <mergeCells count="73">
    <mergeCell ref="B4:C4"/>
    <mergeCell ref="B5:B6"/>
    <mergeCell ref="G5:G6"/>
    <mergeCell ref="H5:H6"/>
    <mergeCell ref="I5:I6"/>
    <mergeCell ref="K5:K6"/>
    <mergeCell ref="B7:B8"/>
    <mergeCell ref="G7:G8"/>
    <mergeCell ref="H7:H8"/>
    <mergeCell ref="I7:I8"/>
    <mergeCell ref="J7:J8"/>
    <mergeCell ref="K7:K8"/>
    <mergeCell ref="J5:J6"/>
    <mergeCell ref="K11:K12"/>
    <mergeCell ref="B9:B10"/>
    <mergeCell ref="G9:G10"/>
    <mergeCell ref="H9:H10"/>
    <mergeCell ref="I9:I10"/>
    <mergeCell ref="J9:J10"/>
    <mergeCell ref="K9:K10"/>
    <mergeCell ref="B11:B12"/>
    <mergeCell ref="G11:G12"/>
    <mergeCell ref="H11:H12"/>
    <mergeCell ref="I11:I12"/>
    <mergeCell ref="J11:J12"/>
    <mergeCell ref="K15:K16"/>
    <mergeCell ref="B13:B14"/>
    <mergeCell ref="G13:G14"/>
    <mergeCell ref="H13:H14"/>
    <mergeCell ref="I13:I14"/>
    <mergeCell ref="J13:J14"/>
    <mergeCell ref="K13:K14"/>
    <mergeCell ref="B15:B16"/>
    <mergeCell ref="G15:G16"/>
    <mergeCell ref="H15:H16"/>
    <mergeCell ref="I15:I16"/>
    <mergeCell ref="J15:J16"/>
    <mergeCell ref="K19:K20"/>
    <mergeCell ref="B17:B18"/>
    <mergeCell ref="G17:G18"/>
    <mergeCell ref="H17:H18"/>
    <mergeCell ref="I17:I18"/>
    <mergeCell ref="J17:J18"/>
    <mergeCell ref="K17:K18"/>
    <mergeCell ref="B19:B20"/>
    <mergeCell ref="G19:G20"/>
    <mergeCell ref="H19:H20"/>
    <mergeCell ref="I19:I20"/>
    <mergeCell ref="J19:J20"/>
    <mergeCell ref="K23:K24"/>
    <mergeCell ref="B21:B22"/>
    <mergeCell ref="G21:G22"/>
    <mergeCell ref="H21:H22"/>
    <mergeCell ref="I21:I22"/>
    <mergeCell ref="J21:J22"/>
    <mergeCell ref="K21:K22"/>
    <mergeCell ref="B23:B24"/>
    <mergeCell ref="G23:G24"/>
    <mergeCell ref="H23:H24"/>
    <mergeCell ref="I23:I24"/>
    <mergeCell ref="J23:J24"/>
    <mergeCell ref="K27:K28"/>
    <mergeCell ref="B25:B26"/>
    <mergeCell ref="G25:G26"/>
    <mergeCell ref="H25:H26"/>
    <mergeCell ref="I25:I26"/>
    <mergeCell ref="J25:J26"/>
    <mergeCell ref="K25:K26"/>
    <mergeCell ref="B27:B28"/>
    <mergeCell ref="G27:G28"/>
    <mergeCell ref="H27:H28"/>
    <mergeCell ref="I27:I28"/>
    <mergeCell ref="J27:J2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K28"/>
  <sheetViews>
    <sheetView workbookViewId="0">
      <selection activeCell="O20" sqref="O20"/>
    </sheetView>
  </sheetViews>
  <sheetFormatPr defaultRowHeight="14.4" x14ac:dyDescent="0.3"/>
  <cols>
    <col min="4" max="4" width="19.109375" customWidth="1"/>
    <col min="5" max="5" width="20.33203125" customWidth="1"/>
    <col min="6" max="6" width="19.6640625" customWidth="1"/>
  </cols>
  <sheetData>
    <row r="2" spans="1:11" ht="15" thickBot="1" x14ac:dyDescent="0.35"/>
    <row r="3" spans="1:11" x14ac:dyDescent="0.3">
      <c r="B3" s="35" t="s">
        <v>28</v>
      </c>
      <c r="C3" s="36"/>
      <c r="D3" s="27" t="s">
        <v>21</v>
      </c>
      <c r="E3" s="23" t="s">
        <v>22</v>
      </c>
      <c r="F3" s="29" t="s">
        <v>23</v>
      </c>
      <c r="G3" s="18" t="s">
        <v>20</v>
      </c>
      <c r="H3" s="34" t="s">
        <v>32</v>
      </c>
      <c r="I3" s="31" t="s">
        <v>33</v>
      </c>
      <c r="J3" s="33" t="s">
        <v>34</v>
      </c>
      <c r="K3" s="3" t="s">
        <v>24</v>
      </c>
    </row>
    <row r="4" spans="1:11" ht="15" thickBot="1" x14ac:dyDescent="0.35">
      <c r="B4" s="93"/>
      <c r="C4" s="94"/>
      <c r="D4" s="24"/>
      <c r="E4" s="21"/>
      <c r="F4" s="28"/>
      <c r="G4" s="20"/>
      <c r="H4" s="11"/>
      <c r="I4" s="22"/>
      <c r="J4" s="32"/>
      <c r="K4" s="6"/>
    </row>
    <row r="5" spans="1:11" x14ac:dyDescent="0.3">
      <c r="A5" s="18" t="s">
        <v>35</v>
      </c>
      <c r="B5" s="95" t="s">
        <v>29</v>
      </c>
      <c r="C5" s="25" t="s">
        <v>30</v>
      </c>
      <c r="D5" s="37">
        <v>47.275599999999997</v>
      </c>
      <c r="E5" s="38">
        <v>47.2791</v>
      </c>
      <c r="F5" s="39">
        <f>E5-D5</f>
        <v>3.5000000000025011E-3</v>
      </c>
      <c r="G5" s="121">
        <f xml:space="preserve"> 0.1-(F5+F6)</f>
        <v>3.3000000000015517E-3</v>
      </c>
      <c r="H5" s="122">
        <f>(F5*100)/0.1</f>
        <v>3.5000000000025011</v>
      </c>
      <c r="I5" s="123">
        <f>F6*100/0.1</f>
        <v>93.199999999995953</v>
      </c>
      <c r="J5" s="124">
        <f>G5*100/0.1</f>
        <v>3.3000000000015515</v>
      </c>
      <c r="K5" s="120">
        <f>H5+I5+J5</f>
        <v>100</v>
      </c>
    </row>
    <row r="6" spans="1:11" ht="15" thickBot="1" x14ac:dyDescent="0.35">
      <c r="A6" s="19"/>
      <c r="B6" s="103"/>
      <c r="C6" s="46" t="s">
        <v>19</v>
      </c>
      <c r="D6" s="57">
        <v>47.521000000000001</v>
      </c>
      <c r="E6" s="47">
        <v>47.614199999999997</v>
      </c>
      <c r="F6" s="48">
        <f>E6-D6</f>
        <v>9.3199999999995953E-2</v>
      </c>
      <c r="G6" s="97"/>
      <c r="H6" s="99"/>
      <c r="I6" s="101"/>
      <c r="J6" s="110"/>
      <c r="K6" s="113"/>
    </row>
    <row r="7" spans="1:11" x14ac:dyDescent="0.3">
      <c r="A7" s="19"/>
      <c r="B7" s="95" t="s">
        <v>31</v>
      </c>
      <c r="C7" s="64" t="s">
        <v>30</v>
      </c>
      <c r="D7" s="50">
        <v>46.510599999999997</v>
      </c>
      <c r="E7" s="51">
        <v>46.516300000000001</v>
      </c>
      <c r="F7" s="52">
        <f>E7-D7</f>
        <v>5.7000000000044793E-3</v>
      </c>
      <c r="G7" s="107">
        <f t="shared" ref="G7" si="0" xml:space="preserve"> 0.1-(F7+F8)</f>
        <v>3.3999999999977659E-3</v>
      </c>
      <c r="H7" s="108">
        <f t="shared" ref="H7" si="1">(F7*100)/0.1</f>
        <v>5.7000000000044793</v>
      </c>
      <c r="I7" s="109">
        <f t="shared" ref="I7" si="2">F8*100/0.1</f>
        <v>90.89999999999776</v>
      </c>
      <c r="J7" s="114">
        <f t="shared" ref="J7" si="3">G7*100/0.1</f>
        <v>3.3999999999977657</v>
      </c>
      <c r="K7" s="120">
        <f t="shared" ref="K7" si="4">H7+I7+J7</f>
        <v>100</v>
      </c>
    </row>
    <row r="8" spans="1:11" ht="15" thickBot="1" x14ac:dyDescent="0.35">
      <c r="A8" s="19"/>
      <c r="B8" s="103"/>
      <c r="C8" s="64" t="s">
        <v>19</v>
      </c>
      <c r="D8" s="57">
        <v>45.994199999999999</v>
      </c>
      <c r="E8" s="47">
        <v>46.085099999999997</v>
      </c>
      <c r="F8" s="48">
        <f t="shared" ref="F8:F28" si="5">E8-D8</f>
        <v>9.089999999999776E-2</v>
      </c>
      <c r="G8" s="97"/>
      <c r="H8" s="99"/>
      <c r="I8" s="101"/>
      <c r="J8" s="110"/>
      <c r="K8" s="112"/>
    </row>
    <row r="9" spans="1:11" x14ac:dyDescent="0.3">
      <c r="A9" s="19"/>
      <c r="B9" s="95" t="s">
        <v>13</v>
      </c>
      <c r="C9" s="49" t="s">
        <v>30</v>
      </c>
      <c r="D9" s="50">
        <v>46.210599999999999</v>
      </c>
      <c r="E9" s="51">
        <v>46.217100000000002</v>
      </c>
      <c r="F9" s="55">
        <f>E9-D9</f>
        <v>6.5000000000026148E-3</v>
      </c>
      <c r="G9" s="107">
        <f t="shared" ref="G9" si="6" xml:space="preserve"> 0.1-(F9+F10)</f>
        <v>3.7999999999968337E-3</v>
      </c>
      <c r="H9" s="108">
        <f t="shared" ref="H9" si="7">(F9*100)/0.1</f>
        <v>6.5000000000026148</v>
      </c>
      <c r="I9" s="109">
        <f t="shared" ref="I9" si="8">F10*100/0.1</f>
        <v>89.700000000000557</v>
      </c>
      <c r="J9" s="114">
        <f t="shared" ref="J9" si="9">G9*100/0.1</f>
        <v>3.7999999999968335</v>
      </c>
      <c r="K9" s="119">
        <f t="shared" ref="K9" si="10">H9+I9+J9</f>
        <v>100</v>
      </c>
    </row>
    <row r="10" spans="1:11" ht="15" thickBot="1" x14ac:dyDescent="0.35">
      <c r="A10" s="19"/>
      <c r="B10" s="103"/>
      <c r="C10" s="26" t="s">
        <v>19</v>
      </c>
      <c r="D10" s="59">
        <v>46.339799999999997</v>
      </c>
      <c r="E10" s="53">
        <v>46.429499999999997</v>
      </c>
      <c r="F10" s="56">
        <f t="shared" si="5"/>
        <v>8.9700000000000557E-2</v>
      </c>
      <c r="G10" s="104"/>
      <c r="H10" s="105"/>
      <c r="I10" s="106"/>
      <c r="J10" s="115"/>
      <c r="K10" s="118"/>
    </row>
    <row r="11" spans="1:11" x14ac:dyDescent="0.3">
      <c r="A11" s="19"/>
      <c r="B11" s="95" t="s">
        <v>14</v>
      </c>
      <c r="C11" s="25" t="s">
        <v>30</v>
      </c>
      <c r="D11" s="50">
        <v>46.204799999999999</v>
      </c>
      <c r="E11" s="51">
        <v>46.209899999999998</v>
      </c>
      <c r="F11" s="55">
        <f t="shared" si="5"/>
        <v>5.0999999999987722E-3</v>
      </c>
      <c r="G11" s="107">
        <f t="shared" ref="G11" si="11" xml:space="preserve"> 0.1-(F11+F12)</f>
        <v>5.4000000000002102E-3</v>
      </c>
      <c r="H11" s="108">
        <f t="shared" ref="H11" si="12">(F11*100)/0.1</f>
        <v>5.0999999999987722</v>
      </c>
      <c r="I11" s="109">
        <f t="shared" ref="I11" si="13">F12*100/0.1</f>
        <v>89.500000000001023</v>
      </c>
      <c r="J11" s="114">
        <f t="shared" ref="J11" si="14">G11*100/0.1</f>
        <v>5.40000000000021</v>
      </c>
      <c r="K11" s="119">
        <f t="shared" ref="K11:K27" si="15">H11+I11+J11</f>
        <v>100</v>
      </c>
    </row>
    <row r="12" spans="1:11" ht="15" thickBot="1" x14ac:dyDescent="0.35">
      <c r="A12" s="20"/>
      <c r="B12" s="103"/>
      <c r="C12" s="26" t="s">
        <v>19</v>
      </c>
      <c r="D12" s="42">
        <v>46.991</v>
      </c>
      <c r="E12" s="40">
        <v>47.080500000000001</v>
      </c>
      <c r="F12" s="43">
        <f t="shared" si="5"/>
        <v>8.9500000000001023E-2</v>
      </c>
      <c r="G12" s="98"/>
      <c r="H12" s="100"/>
      <c r="I12" s="102"/>
      <c r="J12" s="111"/>
      <c r="K12" s="113"/>
    </row>
    <row r="13" spans="1:11" x14ac:dyDescent="0.3">
      <c r="A13" s="18" t="s">
        <v>36</v>
      </c>
      <c r="B13" s="95" t="s">
        <v>29</v>
      </c>
      <c r="C13" s="49" t="s">
        <v>30</v>
      </c>
      <c r="D13" s="57">
        <v>35.261400000000002</v>
      </c>
      <c r="E13" s="47">
        <v>35.2652</v>
      </c>
      <c r="F13" s="58">
        <f t="shared" si="5"/>
        <v>3.7999999999982492E-3</v>
      </c>
      <c r="G13" s="97">
        <f xml:space="preserve"> 0.1-(F13+F14)</f>
        <v>4.6999999999982889E-3</v>
      </c>
      <c r="H13" s="99">
        <f>(F13*100)/0.1</f>
        <v>3.7999999999982492</v>
      </c>
      <c r="I13" s="101">
        <f t="shared" ref="I13" si="16">F14*100/0.1</f>
        <v>91.500000000003467</v>
      </c>
      <c r="J13" s="110">
        <f t="shared" ref="J13" si="17">G13*100/0.1</f>
        <v>4.6999999999982887</v>
      </c>
      <c r="K13" s="112">
        <f t="shared" si="15"/>
        <v>100</v>
      </c>
    </row>
    <row r="14" spans="1:11" ht="15" thickBot="1" x14ac:dyDescent="0.35">
      <c r="A14" s="19"/>
      <c r="B14" s="103"/>
      <c r="C14" s="46" t="s">
        <v>19</v>
      </c>
      <c r="D14" s="57">
        <v>46.204799999999999</v>
      </c>
      <c r="E14" s="47">
        <v>46.296300000000002</v>
      </c>
      <c r="F14" s="48">
        <f t="shared" si="5"/>
        <v>9.1500000000003467E-2</v>
      </c>
      <c r="G14" s="97"/>
      <c r="H14" s="99"/>
      <c r="I14" s="101"/>
      <c r="J14" s="110"/>
      <c r="K14" s="112"/>
    </row>
    <row r="15" spans="1:11" x14ac:dyDescent="0.3">
      <c r="A15" s="19"/>
      <c r="B15" s="95" t="s">
        <v>31</v>
      </c>
      <c r="C15" s="64" t="s">
        <v>30</v>
      </c>
      <c r="D15" s="50">
        <v>35.448900000000002</v>
      </c>
      <c r="E15" s="51">
        <v>35.454099999999997</v>
      </c>
      <c r="F15" s="55">
        <f t="shared" si="5"/>
        <v>5.1999999999949864E-3</v>
      </c>
      <c r="G15" s="107">
        <f t="shared" ref="G15" si="18" xml:space="preserve"> 0.1-(F15+F16)</f>
        <v>4.000000000003473E-3</v>
      </c>
      <c r="H15" s="108">
        <f t="shared" ref="H15" si="19">(F15*100)/0.1</f>
        <v>5.1999999999949864</v>
      </c>
      <c r="I15" s="109">
        <f t="shared" ref="I15" si="20">F16*100/0.1</f>
        <v>90.800000000001546</v>
      </c>
      <c r="J15" s="114">
        <f t="shared" ref="J15" si="21">G15*100/0.1</f>
        <v>4.0000000000034728</v>
      </c>
      <c r="K15" s="119">
        <f t="shared" si="15"/>
        <v>100</v>
      </c>
    </row>
    <row r="16" spans="1:11" ht="15" thickBot="1" x14ac:dyDescent="0.35">
      <c r="A16" s="19"/>
      <c r="B16" s="103"/>
      <c r="C16" s="64" t="s">
        <v>19</v>
      </c>
      <c r="D16" s="59">
        <v>65.941299999999998</v>
      </c>
      <c r="E16" s="53">
        <v>66.0321</v>
      </c>
      <c r="F16" s="56">
        <f t="shared" si="5"/>
        <v>9.0800000000001546E-2</v>
      </c>
      <c r="G16" s="104"/>
      <c r="H16" s="105"/>
      <c r="I16" s="106"/>
      <c r="J16" s="115"/>
      <c r="K16" s="118"/>
    </row>
    <row r="17" spans="1:11" x14ac:dyDescent="0.3">
      <c r="A17" s="19"/>
      <c r="B17" s="95" t="s">
        <v>13</v>
      </c>
      <c r="C17" s="64" t="s">
        <v>30</v>
      </c>
      <c r="D17" s="50">
        <v>35.289900000000003</v>
      </c>
      <c r="E17" s="51">
        <v>35.295499999999997</v>
      </c>
      <c r="F17" s="55">
        <f t="shared" si="5"/>
        <v>5.5999999999940542E-3</v>
      </c>
      <c r="G17" s="107">
        <f t="shared" ref="G17" si="22" xml:space="preserve"> 0.1-(F17+F18)</f>
        <v>5.3000000000111014E-3</v>
      </c>
      <c r="H17" s="108">
        <f t="shared" ref="H17" si="23">(F17*100)/0.1</f>
        <v>5.5999999999940542</v>
      </c>
      <c r="I17" s="109">
        <f t="shared" ref="I17" si="24">F18*100/0.1</f>
        <v>89.09999999999485</v>
      </c>
      <c r="J17" s="114">
        <f t="shared" ref="J17" si="25">G17*100/0.1</f>
        <v>5.3000000000111012</v>
      </c>
      <c r="K17" s="119">
        <f t="shared" si="15"/>
        <v>100</v>
      </c>
    </row>
    <row r="18" spans="1:11" ht="15" thickBot="1" x14ac:dyDescent="0.35">
      <c r="A18" s="19"/>
      <c r="B18" s="103"/>
      <c r="C18" s="64" t="s">
        <v>19</v>
      </c>
      <c r="D18" s="59">
        <v>42.610300000000002</v>
      </c>
      <c r="E18" s="53">
        <v>42.699399999999997</v>
      </c>
      <c r="F18" s="56">
        <f t="shared" si="5"/>
        <v>8.909999999999485E-2</v>
      </c>
      <c r="G18" s="104"/>
      <c r="H18" s="105"/>
      <c r="I18" s="106"/>
      <c r="J18" s="115"/>
      <c r="K18" s="118"/>
    </row>
    <row r="19" spans="1:11" x14ac:dyDescent="0.3">
      <c r="A19" s="19"/>
      <c r="B19" s="95" t="s">
        <v>14</v>
      </c>
      <c r="C19" s="64" t="s">
        <v>30</v>
      </c>
      <c r="D19" s="50">
        <v>42.651400000000002</v>
      </c>
      <c r="E19" s="51">
        <v>42.658099999999997</v>
      </c>
      <c r="F19" s="55">
        <f t="shared" si="5"/>
        <v>6.6999999999950433E-3</v>
      </c>
      <c r="G19" s="107">
        <f t="shared" ref="G19" si="26" xml:space="preserve"> 0.1-(F19+F20)</f>
        <v>5.1000000000044621E-3</v>
      </c>
      <c r="H19" s="108">
        <f t="shared" ref="H19" si="27">(F19*100)/0.1</f>
        <v>6.6999999999950433</v>
      </c>
      <c r="I19" s="109">
        <f t="shared" ref="I19" si="28">F20*100/0.1</f>
        <v>88.2000000000005</v>
      </c>
      <c r="J19" s="114">
        <f t="shared" ref="J19" si="29">G19*100/0.1</f>
        <v>5.1000000000044619</v>
      </c>
      <c r="K19" s="119">
        <f t="shared" si="15"/>
        <v>100</v>
      </c>
    </row>
    <row r="20" spans="1:11" ht="15" thickBot="1" x14ac:dyDescent="0.35">
      <c r="A20" s="20"/>
      <c r="B20" s="103"/>
      <c r="C20" s="26" t="s">
        <v>19</v>
      </c>
      <c r="D20" s="42">
        <v>45.7821</v>
      </c>
      <c r="E20" s="40">
        <v>45.8703</v>
      </c>
      <c r="F20" s="43">
        <f t="shared" si="5"/>
        <v>8.82000000000005E-2</v>
      </c>
      <c r="G20" s="98"/>
      <c r="H20" s="100"/>
      <c r="I20" s="102"/>
      <c r="J20" s="111"/>
      <c r="K20" s="113"/>
    </row>
    <row r="21" spans="1:11" x14ac:dyDescent="0.3">
      <c r="A21" s="18" t="s">
        <v>37</v>
      </c>
      <c r="B21" s="95" t="s">
        <v>29</v>
      </c>
      <c r="C21" s="49" t="s">
        <v>30</v>
      </c>
      <c r="D21" s="57">
        <v>46.219799999999999</v>
      </c>
      <c r="E21" s="47">
        <v>46.2254</v>
      </c>
      <c r="F21" s="58">
        <f t="shared" si="5"/>
        <v>5.6000000000011596E-3</v>
      </c>
      <c r="G21" s="97">
        <f xml:space="preserve"> 0.1-(F21+F22)</f>
        <v>4.0999999999996872E-3</v>
      </c>
      <c r="H21" s="99">
        <f>(F21*100)/0.1</f>
        <v>5.6000000000011596</v>
      </c>
      <c r="I21" s="101">
        <f t="shared" ref="I21" si="30">F22*100/0.1</f>
        <v>90.299999999999159</v>
      </c>
      <c r="J21" s="110">
        <f t="shared" ref="J21" si="31">G21*100/0.1</f>
        <v>4.099999999999687</v>
      </c>
      <c r="K21" s="112">
        <f t="shared" si="15"/>
        <v>100</v>
      </c>
    </row>
    <row r="22" spans="1:11" ht="15" thickBot="1" x14ac:dyDescent="0.35">
      <c r="A22" s="19"/>
      <c r="B22" s="103"/>
      <c r="C22" s="64" t="s">
        <v>19</v>
      </c>
      <c r="D22" s="59">
        <v>46.945300000000003</v>
      </c>
      <c r="E22" s="53">
        <v>47.035600000000002</v>
      </c>
      <c r="F22" s="54">
        <f t="shared" si="5"/>
        <v>9.0299999999999159E-2</v>
      </c>
      <c r="G22" s="104"/>
      <c r="H22" s="105"/>
      <c r="I22" s="106"/>
      <c r="J22" s="115"/>
      <c r="K22" s="118"/>
    </row>
    <row r="23" spans="1:11" x14ac:dyDescent="0.3">
      <c r="A23" s="19"/>
      <c r="B23" s="95" t="s">
        <v>31</v>
      </c>
      <c r="C23" s="49" t="s">
        <v>30</v>
      </c>
      <c r="D23" s="57">
        <v>42.064100000000003</v>
      </c>
      <c r="E23" s="47">
        <v>42.070399999999999</v>
      </c>
      <c r="F23" s="58">
        <f t="shared" si="5"/>
        <v>6.2999999999959755E-3</v>
      </c>
      <c r="G23" s="97">
        <f t="shared" ref="G23" si="32" xml:space="preserve"> 0.1-(F23+F24)</f>
        <v>4.9000000000049282E-3</v>
      </c>
      <c r="H23" s="99">
        <f t="shared" ref="H23" si="33">(F23*100)/0.1</f>
        <v>6.2999999999959755</v>
      </c>
      <c r="I23" s="101">
        <f t="shared" ref="I23" si="34">F24*100/0.1</f>
        <v>88.799999999999102</v>
      </c>
      <c r="J23" s="110">
        <f t="shared" ref="J23" si="35">G23*100/0.1</f>
        <v>4.900000000004928</v>
      </c>
      <c r="K23" s="112">
        <f t="shared" si="15"/>
        <v>100</v>
      </c>
    </row>
    <row r="24" spans="1:11" ht="15" thickBot="1" x14ac:dyDescent="0.35">
      <c r="A24" s="19"/>
      <c r="B24" s="103"/>
      <c r="C24" s="64" t="s">
        <v>19</v>
      </c>
      <c r="D24" s="59">
        <v>42.654699999999998</v>
      </c>
      <c r="E24" s="53">
        <v>42.743499999999997</v>
      </c>
      <c r="F24" s="54">
        <f t="shared" si="5"/>
        <v>8.8799999999999102E-2</v>
      </c>
      <c r="G24" s="104"/>
      <c r="H24" s="105"/>
      <c r="I24" s="106"/>
      <c r="J24" s="115"/>
      <c r="K24" s="118"/>
    </row>
    <row r="25" spans="1:11" x14ac:dyDescent="0.3">
      <c r="A25" s="19"/>
      <c r="B25" s="95" t="s">
        <v>13</v>
      </c>
      <c r="C25" s="64" t="s">
        <v>30</v>
      </c>
      <c r="D25" s="60">
        <v>47.569099999999999</v>
      </c>
      <c r="E25" s="61">
        <v>47.574300000000001</v>
      </c>
      <c r="F25" s="62">
        <f t="shared" si="5"/>
        <v>5.2000000000020918E-3</v>
      </c>
      <c r="G25" s="107">
        <f t="shared" ref="G25" si="36" xml:space="preserve"> 0.1-(F25+F26)</f>
        <v>6.5000000000011993E-3</v>
      </c>
      <c r="H25" s="108">
        <f t="shared" ref="H25" si="37">(F25*100)/0.1</f>
        <v>5.2000000000020918</v>
      </c>
      <c r="I25" s="109">
        <f t="shared" ref="I25" si="38">F26*100/0.1</f>
        <v>88.299999999996714</v>
      </c>
      <c r="J25" s="114">
        <f t="shared" ref="J25" si="39">G25*100/0.1</f>
        <v>6.500000000001199</v>
      </c>
      <c r="K25" s="116">
        <f t="shared" si="15"/>
        <v>100</v>
      </c>
    </row>
    <row r="26" spans="1:11" ht="15" thickBot="1" x14ac:dyDescent="0.35">
      <c r="A26" s="19"/>
      <c r="B26" s="103"/>
      <c r="C26" s="64" t="s">
        <v>19</v>
      </c>
      <c r="D26" s="65">
        <v>46.912500000000001</v>
      </c>
      <c r="E26" s="53">
        <v>47.000799999999998</v>
      </c>
      <c r="F26" s="63">
        <f t="shared" si="5"/>
        <v>8.8299999999996714E-2</v>
      </c>
      <c r="G26" s="104"/>
      <c r="H26" s="105"/>
      <c r="I26" s="106"/>
      <c r="J26" s="115"/>
      <c r="K26" s="117"/>
    </row>
    <row r="27" spans="1:11" x14ac:dyDescent="0.3">
      <c r="A27" s="19"/>
      <c r="B27" s="95" t="s">
        <v>14</v>
      </c>
      <c r="C27" s="49" t="s">
        <v>30</v>
      </c>
      <c r="D27" s="57">
        <v>47.562100000000001</v>
      </c>
      <c r="E27" s="47">
        <v>47.569299999999998</v>
      </c>
      <c r="F27" s="58">
        <f t="shared" si="5"/>
        <v>7.1999999999974307E-3</v>
      </c>
      <c r="G27" s="97">
        <f t="shared" ref="G27" si="40" xml:space="preserve"> 0.1-(F27+F28)</f>
        <v>5.300000000003996E-3</v>
      </c>
      <c r="H27" s="99">
        <f t="shared" ref="H27" si="41">(F27*100)/0.1</f>
        <v>7.1999999999974307</v>
      </c>
      <c r="I27" s="101">
        <f t="shared" ref="I27" si="42">F28*100/0.1</f>
        <v>87.499999999998579</v>
      </c>
      <c r="J27" s="110">
        <f t="shared" ref="J27" si="43">G27*100/0.1</f>
        <v>5.3000000000039957</v>
      </c>
      <c r="K27" s="112">
        <f t="shared" si="15"/>
        <v>100</v>
      </c>
    </row>
    <row r="28" spans="1:11" ht="15" thickBot="1" x14ac:dyDescent="0.35">
      <c r="A28" s="20"/>
      <c r="B28" s="96"/>
      <c r="C28" s="26" t="s">
        <v>19</v>
      </c>
      <c r="D28" s="42">
        <v>46.819400000000002</v>
      </c>
      <c r="E28" s="40">
        <v>46.9069</v>
      </c>
      <c r="F28" s="41">
        <f t="shared" si="5"/>
        <v>8.7499999999998579E-2</v>
      </c>
      <c r="G28" s="98"/>
      <c r="H28" s="100"/>
      <c r="I28" s="102"/>
      <c r="J28" s="111"/>
      <c r="K28" s="113"/>
    </row>
  </sheetData>
  <mergeCells count="73">
    <mergeCell ref="B4:C4"/>
    <mergeCell ref="B5:B6"/>
    <mergeCell ref="G5:G6"/>
    <mergeCell ref="H5:H6"/>
    <mergeCell ref="I5:I6"/>
    <mergeCell ref="K5:K6"/>
    <mergeCell ref="B7:B8"/>
    <mergeCell ref="G7:G8"/>
    <mergeCell ref="H7:H8"/>
    <mergeCell ref="I7:I8"/>
    <mergeCell ref="J7:J8"/>
    <mergeCell ref="K7:K8"/>
    <mergeCell ref="J5:J6"/>
    <mergeCell ref="K11:K12"/>
    <mergeCell ref="B9:B10"/>
    <mergeCell ref="G9:G10"/>
    <mergeCell ref="H9:H10"/>
    <mergeCell ref="I9:I10"/>
    <mergeCell ref="J9:J10"/>
    <mergeCell ref="K9:K10"/>
    <mergeCell ref="B11:B12"/>
    <mergeCell ref="G11:G12"/>
    <mergeCell ref="H11:H12"/>
    <mergeCell ref="I11:I12"/>
    <mergeCell ref="J11:J12"/>
    <mergeCell ref="K15:K16"/>
    <mergeCell ref="B13:B14"/>
    <mergeCell ref="G13:G14"/>
    <mergeCell ref="H13:H14"/>
    <mergeCell ref="I13:I14"/>
    <mergeCell ref="J13:J14"/>
    <mergeCell ref="K13:K14"/>
    <mergeCell ref="B15:B16"/>
    <mergeCell ref="G15:G16"/>
    <mergeCell ref="H15:H16"/>
    <mergeCell ref="I15:I16"/>
    <mergeCell ref="J15:J16"/>
    <mergeCell ref="K19:K20"/>
    <mergeCell ref="B17:B18"/>
    <mergeCell ref="G17:G18"/>
    <mergeCell ref="H17:H18"/>
    <mergeCell ref="I17:I18"/>
    <mergeCell ref="J17:J18"/>
    <mergeCell ref="K17:K18"/>
    <mergeCell ref="B19:B20"/>
    <mergeCell ref="G19:G20"/>
    <mergeCell ref="H19:H20"/>
    <mergeCell ref="I19:I20"/>
    <mergeCell ref="J19:J20"/>
    <mergeCell ref="K23:K24"/>
    <mergeCell ref="B21:B22"/>
    <mergeCell ref="G21:G22"/>
    <mergeCell ref="H21:H22"/>
    <mergeCell ref="I21:I22"/>
    <mergeCell ref="J21:J22"/>
    <mergeCell ref="K21:K22"/>
    <mergeCell ref="B23:B24"/>
    <mergeCell ref="G23:G24"/>
    <mergeCell ref="H23:H24"/>
    <mergeCell ref="I23:I24"/>
    <mergeCell ref="J23:J24"/>
    <mergeCell ref="K27:K28"/>
    <mergeCell ref="B25:B26"/>
    <mergeCell ref="G25:G26"/>
    <mergeCell ref="H25:H26"/>
    <mergeCell ref="I25:I26"/>
    <mergeCell ref="J25:J26"/>
    <mergeCell ref="K25:K26"/>
    <mergeCell ref="B27:B28"/>
    <mergeCell ref="G27:G28"/>
    <mergeCell ref="H27:H28"/>
    <mergeCell ref="I27:I28"/>
    <mergeCell ref="J27:J2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EFF2E-5F85-4CC0-B91F-7175FEB060F0}">
  <dimension ref="A1:K24"/>
  <sheetViews>
    <sheetView topLeftCell="A19" workbookViewId="0">
      <selection activeCell="G26" sqref="G26"/>
    </sheetView>
  </sheetViews>
  <sheetFormatPr defaultRowHeight="14.4" x14ac:dyDescent="0.3"/>
  <cols>
    <col min="1" max="1" width="11" customWidth="1"/>
    <col min="4" max="4" width="14.44140625" customWidth="1"/>
    <col min="5" max="5" width="20" customWidth="1"/>
    <col min="6" max="6" width="16.5546875" customWidth="1"/>
  </cols>
  <sheetData>
    <row r="1" spans="1:11" x14ac:dyDescent="0.3">
      <c r="A1" s="66" t="s">
        <v>51</v>
      </c>
      <c r="B1" s="125" t="s">
        <v>38</v>
      </c>
      <c r="C1" s="126"/>
    </row>
    <row r="2" spans="1:11" ht="15" thickBot="1" x14ac:dyDescent="0.35">
      <c r="A2" s="67"/>
      <c r="B2" s="127" t="s">
        <v>39</v>
      </c>
      <c r="C2" s="128"/>
    </row>
    <row r="3" spans="1:11" ht="15" thickBot="1" x14ac:dyDescent="0.35"/>
    <row r="4" spans="1:11" x14ac:dyDescent="0.3">
      <c r="B4" s="35" t="s">
        <v>28</v>
      </c>
      <c r="C4" s="36"/>
      <c r="D4" s="27" t="s">
        <v>21</v>
      </c>
      <c r="E4" s="23" t="s">
        <v>22</v>
      </c>
      <c r="F4" s="29" t="s">
        <v>23</v>
      </c>
      <c r="G4" s="18" t="s">
        <v>20</v>
      </c>
      <c r="H4" s="34" t="s">
        <v>32</v>
      </c>
      <c r="I4" s="31" t="s">
        <v>33</v>
      </c>
      <c r="J4" s="33" t="s">
        <v>34</v>
      </c>
      <c r="K4" s="3" t="s">
        <v>24</v>
      </c>
    </row>
    <row r="5" spans="1:11" ht="15" thickBot="1" x14ac:dyDescent="0.35">
      <c r="B5" s="93"/>
      <c r="C5" s="94"/>
      <c r="D5" s="24"/>
      <c r="E5" s="21"/>
      <c r="F5" s="28"/>
      <c r="G5" s="20"/>
      <c r="H5" s="11"/>
      <c r="I5" s="22"/>
      <c r="J5" s="32"/>
      <c r="K5" s="6"/>
    </row>
    <row r="6" spans="1:11" x14ac:dyDescent="0.3">
      <c r="A6" s="18" t="s">
        <v>26</v>
      </c>
      <c r="B6" s="95" t="s">
        <v>29</v>
      </c>
      <c r="C6" s="25" t="s">
        <v>30</v>
      </c>
      <c r="D6" s="37">
        <v>68.045199999999994</v>
      </c>
      <c r="E6" s="38">
        <v>68.048500000000004</v>
      </c>
      <c r="F6" s="39">
        <f>E6-D6</f>
        <v>3.3000000000100727E-3</v>
      </c>
      <c r="G6" s="121">
        <f xml:space="preserve"> 0.1-(F6+F7)</f>
        <v>3.5999999999830889E-3</v>
      </c>
      <c r="H6" s="122">
        <f>(F6*100)/0.1</f>
        <v>3.3000000000100727</v>
      </c>
      <c r="I6" s="123">
        <f>F7*100/0.1</f>
        <v>93.100000000006844</v>
      </c>
      <c r="J6" s="124">
        <f>G6*100/0.1</f>
        <v>3.5999999999830887</v>
      </c>
      <c r="K6" s="120">
        <f>H6+I6+J6</f>
        <v>100</v>
      </c>
    </row>
    <row r="7" spans="1:11" ht="15" thickBot="1" x14ac:dyDescent="0.35">
      <c r="A7" s="19"/>
      <c r="B7" s="103"/>
      <c r="C7" s="46" t="s">
        <v>19</v>
      </c>
      <c r="D7" s="57">
        <v>67.990399999999994</v>
      </c>
      <c r="E7" s="47">
        <v>68.083500000000001</v>
      </c>
      <c r="F7" s="48">
        <f>E7-D7</f>
        <v>9.3100000000006844E-2</v>
      </c>
      <c r="G7" s="97"/>
      <c r="H7" s="99"/>
      <c r="I7" s="101"/>
      <c r="J7" s="110"/>
      <c r="K7" s="113"/>
    </row>
    <row r="8" spans="1:11" x14ac:dyDescent="0.3">
      <c r="A8" s="19"/>
      <c r="B8" s="95" t="s">
        <v>31</v>
      </c>
      <c r="C8" s="64" t="s">
        <v>30</v>
      </c>
      <c r="D8" s="50">
        <v>47.722799999999999</v>
      </c>
      <c r="E8" s="51">
        <v>47.742100000000001</v>
      </c>
      <c r="F8" s="52">
        <f>E8-D8</f>
        <v>1.9300000000001205E-2</v>
      </c>
      <c r="G8" s="107">
        <f t="shared" ref="G8" si="0" xml:space="preserve"> 0.1-(F8+F9)</f>
        <v>2.4000000000000965E-3</v>
      </c>
      <c r="H8" s="108">
        <f t="shared" ref="H8" si="1">(F8*100)/0.1</f>
        <v>19.300000000001205</v>
      </c>
      <c r="I8" s="109">
        <f t="shared" ref="I8" si="2">F9*100/0.1</f>
        <v>78.299999999998704</v>
      </c>
      <c r="J8" s="114">
        <f t="shared" ref="J8" si="3">G8*100/0.1</f>
        <v>2.4000000000000963</v>
      </c>
      <c r="K8" s="120">
        <f t="shared" ref="K8" si="4">H8+I8+J8</f>
        <v>100</v>
      </c>
    </row>
    <row r="9" spans="1:11" ht="15" thickBot="1" x14ac:dyDescent="0.35">
      <c r="A9" s="19"/>
      <c r="B9" s="103"/>
      <c r="C9" s="64" t="s">
        <v>19</v>
      </c>
      <c r="D9" s="57">
        <v>47.850200000000001</v>
      </c>
      <c r="E9" s="47">
        <v>47.9285</v>
      </c>
      <c r="F9" s="48">
        <f t="shared" ref="F9:F13" si="5">E9-D9</f>
        <v>7.8299999999998704E-2</v>
      </c>
      <c r="G9" s="97"/>
      <c r="H9" s="99"/>
      <c r="I9" s="101"/>
      <c r="J9" s="110"/>
      <c r="K9" s="112"/>
    </row>
    <row r="10" spans="1:11" x14ac:dyDescent="0.3">
      <c r="A10" s="19"/>
      <c r="B10" s="95" t="s">
        <v>13</v>
      </c>
      <c r="C10" s="49" t="s">
        <v>30</v>
      </c>
      <c r="D10" s="50">
        <v>47.681100000000001</v>
      </c>
      <c r="E10" s="51">
        <v>47.749099999999999</v>
      </c>
      <c r="F10" s="55">
        <f>E10-D10</f>
        <v>6.799999999999784E-2</v>
      </c>
      <c r="G10" s="107">
        <f t="shared" ref="G10" si="6" xml:space="preserve"> 0.1-(F10+F11)</f>
        <v>3.500000000008191E-3</v>
      </c>
      <c r="H10" s="108">
        <f t="shared" ref="H10" si="7">(F10*100)/0.1</f>
        <v>67.99999999999784</v>
      </c>
      <c r="I10" s="109">
        <f t="shared" ref="I10" si="8">F11*100/0.1</f>
        <v>28.499999999993975</v>
      </c>
      <c r="J10" s="114">
        <f t="shared" ref="J10" si="9">G10*100/0.1</f>
        <v>3.5000000000081908</v>
      </c>
      <c r="K10" s="119">
        <f t="shared" ref="K10" si="10">H10+I10+J10</f>
        <v>100</v>
      </c>
    </row>
    <row r="11" spans="1:11" ht="15" thickBot="1" x14ac:dyDescent="0.35">
      <c r="A11" s="19"/>
      <c r="B11" s="103"/>
      <c r="C11" s="26" t="s">
        <v>19</v>
      </c>
      <c r="D11" s="59">
        <v>47.702800000000003</v>
      </c>
      <c r="E11" s="53">
        <v>47.731299999999997</v>
      </c>
      <c r="F11" s="56">
        <f t="shared" si="5"/>
        <v>2.8499999999993975E-2</v>
      </c>
      <c r="G11" s="104"/>
      <c r="H11" s="105"/>
      <c r="I11" s="106"/>
      <c r="J11" s="115"/>
      <c r="K11" s="118"/>
    </row>
    <row r="12" spans="1:11" x14ac:dyDescent="0.3">
      <c r="A12" s="19"/>
      <c r="B12" s="95" t="s">
        <v>14</v>
      </c>
      <c r="C12" s="25" t="s">
        <v>30</v>
      </c>
      <c r="D12" s="50">
        <v>67.825199999999995</v>
      </c>
      <c r="E12" s="51">
        <v>67.899299999999997</v>
      </c>
      <c r="F12" s="55">
        <f t="shared" si="5"/>
        <v>7.4100000000001387E-2</v>
      </c>
      <c r="G12" s="107">
        <f t="shared" ref="G12" si="11" xml:space="preserve"> 0.1-(F12+F13)</f>
        <v>2.4000000000000965E-3</v>
      </c>
      <c r="H12" s="108">
        <f t="shared" ref="H12" si="12">(F12*100)/0.1</f>
        <v>74.100000000001387</v>
      </c>
      <c r="I12" s="109">
        <f t="shared" ref="I12" si="13">F13*100/0.1</f>
        <v>23.499999999998522</v>
      </c>
      <c r="J12" s="114">
        <f t="shared" ref="J12" si="14">G12*100/0.1</f>
        <v>2.4000000000000963</v>
      </c>
      <c r="K12" s="119">
        <f t="shared" ref="K12" si="15">H12+I12+J12</f>
        <v>100</v>
      </c>
    </row>
    <row r="13" spans="1:11" ht="15" thickBot="1" x14ac:dyDescent="0.35">
      <c r="A13" s="20"/>
      <c r="B13" s="103"/>
      <c r="C13" s="26" t="s">
        <v>19</v>
      </c>
      <c r="D13" s="42">
        <v>67.531400000000005</v>
      </c>
      <c r="E13" s="40">
        <v>67.554900000000004</v>
      </c>
      <c r="F13" s="43">
        <f t="shared" si="5"/>
        <v>2.3499999999998522E-2</v>
      </c>
      <c r="G13" s="98"/>
      <c r="H13" s="100"/>
      <c r="I13" s="102"/>
      <c r="J13" s="111"/>
      <c r="K13" s="113"/>
    </row>
    <row r="14" spans="1:11" ht="15" thickBot="1" x14ac:dyDescent="0.35"/>
    <row r="15" spans="1:11" x14ac:dyDescent="0.3">
      <c r="B15" s="35" t="s">
        <v>28</v>
      </c>
      <c r="C15" s="36"/>
      <c r="D15" s="27" t="s">
        <v>21</v>
      </c>
      <c r="E15" s="23" t="s">
        <v>22</v>
      </c>
      <c r="F15" s="29" t="s">
        <v>23</v>
      </c>
      <c r="G15" s="18" t="s">
        <v>20</v>
      </c>
      <c r="H15" s="34" t="s">
        <v>32</v>
      </c>
      <c r="I15" s="31" t="s">
        <v>33</v>
      </c>
      <c r="J15" s="33" t="s">
        <v>34</v>
      </c>
      <c r="K15" s="3" t="s">
        <v>24</v>
      </c>
    </row>
    <row r="16" spans="1:11" ht="15" thickBot="1" x14ac:dyDescent="0.35">
      <c r="B16" s="93"/>
      <c r="C16" s="94"/>
      <c r="D16" s="24"/>
      <c r="E16" s="21"/>
      <c r="F16" s="28"/>
      <c r="G16" s="20"/>
      <c r="H16" s="11"/>
      <c r="I16" s="22"/>
      <c r="J16" s="32"/>
      <c r="K16" s="6"/>
    </row>
    <row r="17" spans="1:11" x14ac:dyDescent="0.3">
      <c r="A17" s="18" t="s">
        <v>27</v>
      </c>
      <c r="B17" s="95" t="s">
        <v>29</v>
      </c>
      <c r="C17" s="25" t="s">
        <v>30</v>
      </c>
      <c r="D17" s="37">
        <v>47.256399999999999</v>
      </c>
      <c r="E17" s="38">
        <v>47.2605</v>
      </c>
      <c r="F17" s="39">
        <f>E17-D17</f>
        <v>4.1000000000011028E-3</v>
      </c>
      <c r="G17" s="121">
        <f xml:space="preserve"> 0.1-(F17+F18)</f>
        <v>3.699999999993514E-3</v>
      </c>
      <c r="H17" s="122">
        <f>(F17*100)/0.1</f>
        <v>4.1000000000011028</v>
      </c>
      <c r="I17" s="123">
        <f>F18*100/0.1</f>
        <v>92.200000000005389</v>
      </c>
      <c r="J17" s="124">
        <f>G17*100/0.1</f>
        <v>3.6999999999935138</v>
      </c>
      <c r="K17" s="120">
        <f>H17+I17+J17</f>
        <v>100</v>
      </c>
    </row>
    <row r="18" spans="1:11" ht="15" thickBot="1" x14ac:dyDescent="0.35">
      <c r="A18" s="19"/>
      <c r="B18" s="103"/>
      <c r="C18" s="46" t="s">
        <v>19</v>
      </c>
      <c r="D18" s="57">
        <v>47.621299999999998</v>
      </c>
      <c r="E18" s="47">
        <v>47.713500000000003</v>
      </c>
      <c r="F18" s="48">
        <f>E18-D18</f>
        <v>9.2200000000005389E-2</v>
      </c>
      <c r="G18" s="97"/>
      <c r="H18" s="99"/>
      <c r="I18" s="101"/>
      <c r="J18" s="110"/>
      <c r="K18" s="113"/>
    </row>
    <row r="19" spans="1:11" x14ac:dyDescent="0.3">
      <c r="A19" s="19"/>
      <c r="B19" s="95" t="s">
        <v>31</v>
      </c>
      <c r="C19" s="64" t="s">
        <v>30</v>
      </c>
      <c r="D19" s="50">
        <v>47.902099999999997</v>
      </c>
      <c r="E19" s="51">
        <v>47.926099999999998</v>
      </c>
      <c r="F19" s="52">
        <f>E19-D19</f>
        <v>2.4000000000000909E-2</v>
      </c>
      <c r="G19" s="107">
        <f t="shared" ref="G19" si="16" xml:space="preserve"> 0.1-(F19+F20)</f>
        <v>2.099999999997243E-3</v>
      </c>
      <c r="H19" s="108">
        <f t="shared" ref="H19" si="17">(F19*100)/0.1</f>
        <v>24.000000000000909</v>
      </c>
      <c r="I19" s="109">
        <f t="shared" ref="I19" si="18">F20*100/0.1</f>
        <v>73.900000000001853</v>
      </c>
      <c r="J19" s="114">
        <f t="shared" ref="J19" si="19">G19*100/0.1</f>
        <v>2.0999999999972427</v>
      </c>
      <c r="K19" s="120">
        <f t="shared" ref="K19" si="20">H19+I19+J19</f>
        <v>100</v>
      </c>
    </row>
    <row r="20" spans="1:11" ht="15" thickBot="1" x14ac:dyDescent="0.35">
      <c r="A20" s="19"/>
      <c r="B20" s="103"/>
      <c r="C20" s="64" t="s">
        <v>19</v>
      </c>
      <c r="D20" s="57">
        <v>47.740600000000001</v>
      </c>
      <c r="E20" s="47">
        <v>47.814500000000002</v>
      </c>
      <c r="F20" s="48">
        <f t="shared" ref="F20" si="21">E20-D20</f>
        <v>7.3900000000001853E-2</v>
      </c>
      <c r="G20" s="97"/>
      <c r="H20" s="99"/>
      <c r="I20" s="101"/>
      <c r="J20" s="110"/>
      <c r="K20" s="112"/>
    </row>
    <row r="21" spans="1:11" x14ac:dyDescent="0.3">
      <c r="A21" s="19"/>
      <c r="B21" s="95" t="s">
        <v>13</v>
      </c>
      <c r="C21" s="49" t="s">
        <v>30</v>
      </c>
      <c r="D21" s="50">
        <v>46.9983</v>
      </c>
      <c r="E21" s="51">
        <v>47.075099999999999</v>
      </c>
      <c r="F21" s="55">
        <f>E21-D21</f>
        <v>7.6799999999998647E-2</v>
      </c>
      <c r="G21" s="107">
        <f t="shared" ref="G21" si="22" xml:space="preserve"> 0.1-(F21+F22)</f>
        <v>2.5000000000034162E-3</v>
      </c>
      <c r="H21" s="108">
        <f t="shared" ref="H21" si="23">(F21*100)/0.1</f>
        <v>76.799999999998647</v>
      </c>
      <c r="I21" s="109">
        <f t="shared" ref="I21" si="24">F22*100/0.1</f>
        <v>20.699999999997942</v>
      </c>
      <c r="J21" s="114">
        <f t="shared" ref="J21" si="25">G21*100/0.1</f>
        <v>2.5000000000034159</v>
      </c>
      <c r="K21" s="119">
        <f t="shared" ref="K21" si="26">H21+I21+J21</f>
        <v>100</v>
      </c>
    </row>
    <row r="22" spans="1:11" ht="15" thickBot="1" x14ac:dyDescent="0.35">
      <c r="A22" s="19"/>
      <c r="B22" s="103"/>
      <c r="C22" s="26" t="s">
        <v>19</v>
      </c>
      <c r="D22" s="59">
        <v>47.204599999999999</v>
      </c>
      <c r="E22" s="53">
        <v>47.225299999999997</v>
      </c>
      <c r="F22" s="56">
        <f t="shared" ref="F22:F24" si="27">E22-D22</f>
        <v>2.0699999999997942E-2</v>
      </c>
      <c r="G22" s="104"/>
      <c r="H22" s="105"/>
      <c r="I22" s="106"/>
      <c r="J22" s="115"/>
      <c r="K22" s="118"/>
    </row>
    <row r="23" spans="1:11" x14ac:dyDescent="0.3">
      <c r="A23" s="19"/>
      <c r="B23" s="95" t="s">
        <v>14</v>
      </c>
      <c r="C23" s="25" t="s">
        <v>30</v>
      </c>
      <c r="D23" s="50">
        <v>47.386099999999999</v>
      </c>
      <c r="E23" s="51">
        <v>47.465299999999999</v>
      </c>
      <c r="F23" s="55">
        <f t="shared" si="27"/>
        <v>7.9200000000000159E-2</v>
      </c>
      <c r="G23" s="107">
        <f t="shared" ref="G23" si="28" xml:space="preserve"> 0.1-(F23+F24)</f>
        <v>2.7999999999991643E-3</v>
      </c>
      <c r="H23" s="108">
        <f t="shared" ref="H23" si="29">(F23*100)/0.1</f>
        <v>79.200000000000159</v>
      </c>
      <c r="I23" s="109">
        <f t="shared" ref="I23" si="30">F24*100/0.1</f>
        <v>18.000000000000682</v>
      </c>
      <c r="J23" s="114">
        <f t="shared" ref="J23" si="31">G23*100/0.1</f>
        <v>2.799999999999164</v>
      </c>
      <c r="K23" s="119">
        <f t="shared" ref="K23" si="32">H23+I23+J23</f>
        <v>100</v>
      </c>
    </row>
    <row r="24" spans="1:11" ht="15" thickBot="1" x14ac:dyDescent="0.35">
      <c r="A24" s="20"/>
      <c r="B24" s="103"/>
      <c r="C24" s="26" t="s">
        <v>19</v>
      </c>
      <c r="D24" s="42">
        <v>47.510899999999999</v>
      </c>
      <c r="E24" s="40">
        <v>47.5289</v>
      </c>
      <c r="F24" s="43">
        <f t="shared" si="27"/>
        <v>1.8000000000000682E-2</v>
      </c>
      <c r="G24" s="98"/>
      <c r="H24" s="100"/>
      <c r="I24" s="102"/>
      <c r="J24" s="111"/>
      <c r="K24" s="113"/>
    </row>
  </sheetData>
  <mergeCells count="52">
    <mergeCell ref="K21:K22"/>
    <mergeCell ref="B23:B24"/>
    <mergeCell ref="G23:G24"/>
    <mergeCell ref="H23:H24"/>
    <mergeCell ref="I23:I24"/>
    <mergeCell ref="J23:J24"/>
    <mergeCell ref="K23:K24"/>
    <mergeCell ref="B21:B22"/>
    <mergeCell ref="G21:G22"/>
    <mergeCell ref="H21:H22"/>
    <mergeCell ref="I21:I22"/>
    <mergeCell ref="J21:J22"/>
    <mergeCell ref="J17:J18"/>
    <mergeCell ref="K17:K18"/>
    <mergeCell ref="B19:B20"/>
    <mergeCell ref="G19:G20"/>
    <mergeCell ref="H19:H20"/>
    <mergeCell ref="I19:I20"/>
    <mergeCell ref="J19:J20"/>
    <mergeCell ref="K19:K20"/>
    <mergeCell ref="B16:C16"/>
    <mergeCell ref="B17:B18"/>
    <mergeCell ref="G17:G18"/>
    <mergeCell ref="H17:H18"/>
    <mergeCell ref="I17:I18"/>
    <mergeCell ref="B1:C1"/>
    <mergeCell ref="B2:C2"/>
    <mergeCell ref="B5:C5"/>
    <mergeCell ref="B6:B7"/>
    <mergeCell ref="G6:G7"/>
    <mergeCell ref="I6:I7"/>
    <mergeCell ref="J6:J7"/>
    <mergeCell ref="K6:K7"/>
    <mergeCell ref="B8:B9"/>
    <mergeCell ref="G8:G9"/>
    <mergeCell ref="H8:H9"/>
    <mergeCell ref="I8:I9"/>
    <mergeCell ref="J8:J9"/>
    <mergeCell ref="K8:K9"/>
    <mergeCell ref="H6:H7"/>
    <mergeCell ref="K12:K13"/>
    <mergeCell ref="B10:B11"/>
    <mergeCell ref="G10:G11"/>
    <mergeCell ref="H10:H11"/>
    <mergeCell ref="I10:I11"/>
    <mergeCell ref="J10:J11"/>
    <mergeCell ref="K10:K11"/>
    <mergeCell ref="B12:B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840CE-6330-488A-888F-CFEF07A03B99}">
  <dimension ref="A3:U65"/>
  <sheetViews>
    <sheetView topLeftCell="A7" workbookViewId="0">
      <selection activeCell="A22" sqref="A22"/>
    </sheetView>
  </sheetViews>
  <sheetFormatPr defaultRowHeight="14.4" x14ac:dyDescent="0.3"/>
  <cols>
    <col min="1" max="1" width="9.88671875" bestFit="1" customWidth="1"/>
  </cols>
  <sheetData>
    <row r="3" spans="1:21" x14ac:dyDescent="0.3">
      <c r="A3" t="s">
        <v>25</v>
      </c>
      <c r="M3" s="68" t="s">
        <v>40</v>
      </c>
      <c r="N3" s="71"/>
      <c r="O3" s="72"/>
      <c r="P3" s="68" t="s">
        <v>41</v>
      </c>
      <c r="Q3" s="71"/>
      <c r="R3" s="72"/>
      <c r="S3" s="68" t="s">
        <v>42</v>
      </c>
      <c r="T3" s="71"/>
      <c r="U3" s="72"/>
    </row>
    <row r="4" spans="1:21" x14ac:dyDescent="0.3">
      <c r="A4" s="68" t="s">
        <v>46</v>
      </c>
      <c r="B4" s="71" t="s">
        <v>30</v>
      </c>
      <c r="C4" s="71" t="s">
        <v>19</v>
      </c>
      <c r="D4" s="72" t="s">
        <v>44</v>
      </c>
      <c r="E4" s="68" t="s">
        <v>43</v>
      </c>
      <c r="F4" s="71" t="s">
        <v>30</v>
      </c>
      <c r="G4" s="71" t="s">
        <v>19</v>
      </c>
      <c r="H4" s="72" t="s">
        <v>44</v>
      </c>
      <c r="I4" s="68" t="s">
        <v>45</v>
      </c>
      <c r="J4" s="71" t="s">
        <v>30</v>
      </c>
      <c r="K4" s="71" t="s">
        <v>19</v>
      </c>
      <c r="L4" s="71" t="s">
        <v>44</v>
      </c>
      <c r="M4" s="68" t="s">
        <v>30</v>
      </c>
      <c r="N4" s="71" t="s">
        <v>19</v>
      </c>
      <c r="O4" s="71" t="s">
        <v>44</v>
      </c>
      <c r="P4" s="68" t="s">
        <v>30</v>
      </c>
      <c r="Q4" s="71" t="s">
        <v>19</v>
      </c>
      <c r="R4" s="72" t="s">
        <v>44</v>
      </c>
      <c r="S4" s="68" t="s">
        <v>30</v>
      </c>
      <c r="T4" s="71" t="s">
        <v>19</v>
      </c>
      <c r="U4" s="72" t="s">
        <v>44</v>
      </c>
    </row>
    <row r="5" spans="1:21" x14ac:dyDescent="0.3">
      <c r="A5" s="69"/>
      <c r="D5" s="73"/>
      <c r="E5" s="69"/>
      <c r="H5" s="73"/>
      <c r="I5" s="69"/>
      <c r="M5" s="69"/>
      <c r="P5" s="69"/>
      <c r="R5" s="73"/>
      <c r="S5" s="69"/>
      <c r="U5" s="73"/>
    </row>
    <row r="6" spans="1:21" x14ac:dyDescent="0.3">
      <c r="A6" s="69">
        <v>0</v>
      </c>
      <c r="B6" s="81">
        <v>86.899999999999977</v>
      </c>
      <c r="C6" s="81">
        <v>9.5000000000027285</v>
      </c>
      <c r="D6" s="77">
        <v>3.5999999999972996</v>
      </c>
      <c r="E6" s="74"/>
      <c r="F6" s="81">
        <v>91.200000000000614</v>
      </c>
      <c r="G6" s="81">
        <v>4.500000000007276</v>
      </c>
      <c r="H6" s="77">
        <v>4.2999999999921155</v>
      </c>
      <c r="I6" s="74"/>
      <c r="J6" s="81">
        <v>93.000000000003524</v>
      </c>
      <c r="K6" s="81">
        <v>2.6000000000010459</v>
      </c>
      <c r="L6" s="81">
        <v>4.3999999999954351</v>
      </c>
      <c r="M6" s="74">
        <f>(B6+F6+J6)/3</f>
        <v>90.366666666668038</v>
      </c>
      <c r="N6" s="81">
        <f t="shared" ref="N6:O12" si="0">(C6+G6+K6)/3</f>
        <v>5.5333333333370165</v>
      </c>
      <c r="O6" s="81">
        <f t="shared" si="0"/>
        <v>4.0999999999949504</v>
      </c>
      <c r="P6" s="74">
        <f>_xlfn.STDEV.S(B6,F6,J6)</f>
        <v>3.1342197327793095</v>
      </c>
      <c r="Q6" s="81">
        <f t="shared" ref="Q6:R12" si="1">_xlfn.STDEV.S(C6,G6,K6)</f>
        <v>3.564173583502011</v>
      </c>
      <c r="R6" s="77">
        <f t="shared" si="1"/>
        <v>0.43588989435223641</v>
      </c>
      <c r="S6" s="74">
        <f>1.96*(P6/SQRT(3))</f>
        <v>3.5467035085823597</v>
      </c>
      <c r="T6" s="81">
        <f t="shared" ref="T6:U12" si="2">1.96*(Q6/SQRT(3))</f>
        <v>4.0332420926319408</v>
      </c>
      <c r="U6" s="77">
        <f t="shared" si="2"/>
        <v>0.49325584976895037</v>
      </c>
    </row>
    <row r="7" spans="1:21" x14ac:dyDescent="0.3">
      <c r="A7" s="69"/>
      <c r="B7" s="81"/>
      <c r="C7" s="81"/>
      <c r="D7" s="77"/>
      <c r="E7" s="74"/>
      <c r="F7" s="81"/>
      <c r="G7" s="81"/>
      <c r="H7" s="77"/>
      <c r="I7" s="74"/>
      <c r="J7" s="81"/>
      <c r="K7" s="81"/>
      <c r="L7" s="81"/>
      <c r="M7" s="74"/>
      <c r="N7" s="81"/>
      <c r="O7" s="81"/>
      <c r="P7" s="74"/>
      <c r="Q7" s="81"/>
      <c r="R7" s="77"/>
      <c r="S7" s="74"/>
      <c r="T7" s="81"/>
      <c r="U7" s="77"/>
    </row>
    <row r="8" spans="1:21" x14ac:dyDescent="0.3">
      <c r="A8" s="82">
        <v>1.0000000000000001E-5</v>
      </c>
      <c r="B8" s="81">
        <v>88.900000000002422</v>
      </c>
      <c r="C8" s="81">
        <v>5.8999999999969077</v>
      </c>
      <c r="D8" s="77">
        <v>5.2000000000006761</v>
      </c>
      <c r="E8" s="74"/>
      <c r="F8" s="81">
        <v>91.00000000000108</v>
      </c>
      <c r="G8" s="81">
        <v>4.2000000000044224</v>
      </c>
      <c r="H8" s="77">
        <v>4.7999999999945029</v>
      </c>
      <c r="I8" s="74"/>
      <c r="J8" s="81">
        <v>93.69999999999834</v>
      </c>
      <c r="K8" s="81">
        <v>2.2999999999981924</v>
      </c>
      <c r="L8" s="81">
        <v>4.0000000000034728</v>
      </c>
      <c r="M8" s="74">
        <f t="shared" ref="M8:M12" si="3">(B8+F8+J8)/3</f>
        <v>91.200000000000614</v>
      </c>
      <c r="N8" s="81">
        <f t="shared" si="0"/>
        <v>4.1333333333331739</v>
      </c>
      <c r="O8" s="81">
        <f t="shared" si="0"/>
        <v>4.6666666666662175</v>
      </c>
      <c r="P8" s="74">
        <f t="shared" ref="P8:P12" si="4">_xlfn.STDEV.S(B8,F8,J8)</f>
        <v>2.4062418831011283</v>
      </c>
      <c r="Q8" s="81">
        <f t="shared" si="1"/>
        <v>1.8009256878981648</v>
      </c>
      <c r="R8" s="77">
        <f t="shared" si="1"/>
        <v>0.6110100926585762</v>
      </c>
      <c r="S8" s="74">
        <f t="shared" ref="S8:S12" si="5">1.96*(P8/SQRT(3))</f>
        <v>2.7229190219298256</v>
      </c>
      <c r="T8" s="81">
        <f t="shared" si="2"/>
        <v>2.0379392641690943</v>
      </c>
      <c r="U8" s="77">
        <f t="shared" si="2"/>
        <v>0.69142300928905398</v>
      </c>
    </row>
    <row r="9" spans="1:21" x14ac:dyDescent="0.3">
      <c r="A9" s="69"/>
      <c r="B9" s="81"/>
      <c r="C9" s="81"/>
      <c r="D9" s="77"/>
      <c r="E9" s="74"/>
      <c r="F9" s="81"/>
      <c r="G9" s="81"/>
      <c r="H9" s="77"/>
      <c r="I9" s="74"/>
      <c r="J9" s="81"/>
      <c r="K9" s="81"/>
      <c r="L9" s="81"/>
      <c r="M9" s="74"/>
      <c r="N9" s="81"/>
      <c r="O9" s="81"/>
      <c r="P9" s="74"/>
      <c r="Q9" s="81"/>
      <c r="R9" s="77"/>
      <c r="S9" s="74"/>
      <c r="T9" s="81"/>
      <c r="U9" s="77"/>
    </row>
    <row r="10" spans="1:21" x14ac:dyDescent="0.3">
      <c r="A10" s="82">
        <v>1E-3</v>
      </c>
      <c r="B10" s="81">
        <v>91.999999999998749</v>
      </c>
      <c r="C10" s="81">
        <v>2.4999999999977263</v>
      </c>
      <c r="D10" s="77">
        <v>5.5000000000035296</v>
      </c>
      <c r="E10" s="74"/>
      <c r="F10" s="81">
        <v>92.799999999996885</v>
      </c>
      <c r="G10" s="81">
        <v>3.7999999999982492</v>
      </c>
      <c r="H10" s="77">
        <v>3.4000000000048711</v>
      </c>
      <c r="I10" s="74"/>
      <c r="J10" s="81">
        <v>95.700000000000784</v>
      </c>
      <c r="K10" s="81">
        <v>2.6000000000010459</v>
      </c>
      <c r="L10" s="81">
        <v>1.6999999999981752</v>
      </c>
      <c r="M10" s="74">
        <f t="shared" si="3"/>
        <v>93.499999999998806</v>
      </c>
      <c r="N10" s="81">
        <f t="shared" si="0"/>
        <v>2.9666666666656738</v>
      </c>
      <c r="O10" s="81">
        <f t="shared" si="0"/>
        <v>3.5333333333355252</v>
      </c>
      <c r="P10" s="74">
        <f t="shared" si="4"/>
        <v>1.9467922333946635</v>
      </c>
      <c r="Q10" s="81">
        <f t="shared" si="1"/>
        <v>0.72341781380648462</v>
      </c>
      <c r="R10" s="77">
        <f t="shared" si="1"/>
        <v>1.90350553803843</v>
      </c>
      <c r="S10" s="74">
        <f t="shared" si="5"/>
        <v>2.2030027992130963</v>
      </c>
      <c r="T10" s="81">
        <f t="shared" si="2"/>
        <v>0.81862432029397914</v>
      </c>
      <c r="U10" s="77">
        <f t="shared" si="2"/>
        <v>2.1540192921892447</v>
      </c>
    </row>
    <row r="11" spans="1:21" x14ac:dyDescent="0.3">
      <c r="A11" s="69"/>
      <c r="B11" s="81"/>
      <c r="C11" s="81"/>
      <c r="D11" s="77"/>
      <c r="E11" s="74"/>
      <c r="F11" s="81"/>
      <c r="G11" s="81"/>
      <c r="H11" s="77"/>
      <c r="I11" s="74"/>
      <c r="J11" s="81"/>
      <c r="K11" s="81"/>
      <c r="L11" s="81"/>
      <c r="M11" s="74"/>
      <c r="N11" s="81"/>
      <c r="O11" s="81"/>
      <c r="P11" s="74"/>
      <c r="Q11" s="81"/>
      <c r="R11" s="77"/>
      <c r="S11" s="74"/>
      <c r="T11" s="81"/>
      <c r="U11" s="77"/>
    </row>
    <row r="12" spans="1:21" x14ac:dyDescent="0.3">
      <c r="A12" s="70">
        <v>0.1</v>
      </c>
      <c r="B12" s="79">
        <v>93.199999999995953</v>
      </c>
      <c r="C12" s="79">
        <v>1.1000000000080945</v>
      </c>
      <c r="D12" s="80">
        <v>5.6999999999959581</v>
      </c>
      <c r="E12" s="75"/>
      <c r="F12" s="79">
        <v>95.999999999989427</v>
      </c>
      <c r="G12" s="79">
        <v>3.5000000000025011</v>
      </c>
      <c r="H12" s="80">
        <v>0.50000000000807732</v>
      </c>
      <c r="I12" s="75"/>
      <c r="J12" s="79">
        <v>95.100000000002183</v>
      </c>
      <c r="K12" s="79">
        <v>1.2000000000043087</v>
      </c>
      <c r="L12" s="79">
        <v>3.6999999999935138</v>
      </c>
      <c r="M12" s="75">
        <f t="shared" si="3"/>
        <v>94.766666666662516</v>
      </c>
      <c r="N12" s="79">
        <f t="shared" si="0"/>
        <v>1.9333333333383014</v>
      </c>
      <c r="O12" s="79">
        <f t="shared" si="0"/>
        <v>3.2999999999991831</v>
      </c>
      <c r="P12" s="75">
        <f t="shared" si="4"/>
        <v>1.4294521094906825</v>
      </c>
      <c r="Q12" s="79">
        <f t="shared" si="1"/>
        <v>1.3576941236255486</v>
      </c>
      <c r="R12" s="80">
        <f t="shared" si="1"/>
        <v>2.6229754097141456</v>
      </c>
      <c r="S12" s="75">
        <f t="shared" si="5"/>
        <v>1.617577338007923</v>
      </c>
      <c r="T12" s="79">
        <f t="shared" si="2"/>
        <v>1.536375532794672</v>
      </c>
      <c r="U12" s="80">
        <f t="shared" si="2"/>
        <v>2.9681760953974123</v>
      </c>
    </row>
    <row r="15" spans="1:21" x14ac:dyDescent="0.3">
      <c r="A15" t="s">
        <v>26</v>
      </c>
      <c r="M15" s="68" t="s">
        <v>40</v>
      </c>
      <c r="N15" s="71"/>
      <c r="O15" s="72"/>
      <c r="P15" s="68" t="s">
        <v>41</v>
      </c>
      <c r="Q15" s="71"/>
      <c r="R15" s="72"/>
      <c r="S15" s="68" t="s">
        <v>42</v>
      </c>
      <c r="T15" s="71"/>
      <c r="U15" s="72"/>
    </row>
    <row r="16" spans="1:21" x14ac:dyDescent="0.3">
      <c r="A16" s="68" t="s">
        <v>46</v>
      </c>
      <c r="B16" s="71" t="s">
        <v>30</v>
      </c>
      <c r="C16" s="71" t="s">
        <v>19</v>
      </c>
      <c r="D16" s="72" t="s">
        <v>44</v>
      </c>
      <c r="E16" s="68" t="s">
        <v>43</v>
      </c>
      <c r="F16" s="71" t="s">
        <v>30</v>
      </c>
      <c r="G16" s="71" t="s">
        <v>19</v>
      </c>
      <c r="H16" s="72" t="s">
        <v>44</v>
      </c>
      <c r="I16" s="68" t="s">
        <v>45</v>
      </c>
      <c r="J16" s="71" t="s">
        <v>30</v>
      </c>
      <c r="K16" s="71" t="s">
        <v>19</v>
      </c>
      <c r="L16" s="71" t="s">
        <v>44</v>
      </c>
      <c r="M16" s="71" t="s">
        <v>30</v>
      </c>
      <c r="N16" s="71" t="s">
        <v>19</v>
      </c>
      <c r="O16" s="71" t="s">
        <v>44</v>
      </c>
      <c r="P16" s="71" t="s">
        <v>30</v>
      </c>
      <c r="Q16" s="71" t="s">
        <v>19</v>
      </c>
      <c r="R16" s="71" t="s">
        <v>44</v>
      </c>
      <c r="S16" s="71" t="s">
        <v>30</v>
      </c>
      <c r="T16" s="71" t="s">
        <v>19</v>
      </c>
      <c r="U16" s="71" t="s">
        <v>44</v>
      </c>
    </row>
    <row r="17" spans="1:21" x14ac:dyDescent="0.3">
      <c r="A17" s="69"/>
      <c r="D17" s="73"/>
      <c r="E17" s="69"/>
      <c r="H17" s="73"/>
      <c r="I17" s="69"/>
      <c r="M17" s="69"/>
      <c r="O17" s="73"/>
      <c r="P17" s="69"/>
      <c r="R17" s="73"/>
      <c r="S17" s="69"/>
      <c r="U17" s="73"/>
    </row>
    <row r="18" spans="1:21" x14ac:dyDescent="0.3">
      <c r="A18" s="69">
        <v>0</v>
      </c>
      <c r="B18" s="81">
        <v>0.29999999999574811</v>
      </c>
      <c r="C18" s="81">
        <v>93.899999999990769</v>
      </c>
      <c r="D18" s="77">
        <v>5.8000000000134886</v>
      </c>
      <c r="E18" s="74"/>
      <c r="F18" s="81">
        <v>4.6999999999997044</v>
      </c>
      <c r="G18" s="81">
        <v>90.299999999999159</v>
      </c>
      <c r="H18" s="77">
        <v>5.0000000000011422</v>
      </c>
      <c r="I18" s="74"/>
      <c r="J18" s="81">
        <v>2.4999999999977263</v>
      </c>
      <c r="K18" s="81">
        <v>95.299999999994611</v>
      </c>
      <c r="L18" s="81">
        <v>2.2000000000076678</v>
      </c>
      <c r="M18" s="74">
        <f>(B18+F18+J18)/3</f>
        <v>2.4999999999977263</v>
      </c>
      <c r="N18" s="74">
        <f t="shared" ref="N18" si="6">(C18+G18+K18)/3</f>
        <v>93.166666666661513</v>
      </c>
      <c r="O18" s="76">
        <f t="shared" ref="O18" si="7">(D18+H18+L18)/3</f>
        <v>4.3333333333407662</v>
      </c>
      <c r="P18" s="74">
        <f>_xlfn.STDEV.S(B18,F18,J18)</f>
        <v>2.2000000000019782</v>
      </c>
      <c r="Q18" s="74">
        <f t="shared" ref="Q18" si="8">_xlfn.STDEV.S(C18,G18,K18)</f>
        <v>2.5794056162840073</v>
      </c>
      <c r="R18" s="76">
        <f t="shared" ref="R18" si="9">_xlfn.STDEV.S(D18,H18,L18)</f>
        <v>1.8903262505021505</v>
      </c>
      <c r="S18" s="74">
        <f>1.96*(P18/SQRT(3))</f>
        <v>2.4895343607479048</v>
      </c>
      <c r="T18" s="74">
        <f t="shared" ref="T18" si="10">1.96*(Q18/SQRT(3))</f>
        <v>2.9188722327451764</v>
      </c>
      <c r="U18" s="76">
        <f t="shared" ref="U18" si="11">1.96*(R18/SQRT(3))</f>
        <v>2.1391055243839197</v>
      </c>
    </row>
    <row r="19" spans="1:21" x14ac:dyDescent="0.3">
      <c r="A19" s="69"/>
      <c r="B19" s="81"/>
      <c r="C19" s="81"/>
      <c r="D19" s="77"/>
      <c r="E19" s="74"/>
      <c r="F19" s="81"/>
      <c r="G19" s="81"/>
      <c r="H19" s="77"/>
      <c r="I19" s="74"/>
      <c r="J19" s="81"/>
      <c r="K19" s="81"/>
      <c r="L19" s="81"/>
      <c r="M19" s="74"/>
      <c r="N19" s="74"/>
      <c r="O19" s="76"/>
      <c r="P19" s="74"/>
      <c r="Q19" s="74"/>
      <c r="R19" s="76"/>
      <c r="S19" s="74"/>
      <c r="T19" s="74"/>
      <c r="U19" s="76"/>
    </row>
    <row r="20" spans="1:21" x14ac:dyDescent="0.3">
      <c r="A20" s="82">
        <v>1.0000000000000001E-5</v>
      </c>
      <c r="B20" s="81">
        <v>6.5000000000026148</v>
      </c>
      <c r="C20" s="81">
        <v>85.900000000002308</v>
      </c>
      <c r="D20" s="77">
        <v>7.5999999999950827</v>
      </c>
      <c r="E20" s="74"/>
      <c r="F20" s="81">
        <v>15.49999999999585</v>
      </c>
      <c r="G20" s="81">
        <v>80.099999999994509</v>
      </c>
      <c r="H20" s="77">
        <v>4.400000000009646</v>
      </c>
      <c r="I20" s="74"/>
      <c r="J20" s="81">
        <v>9.800000000005582</v>
      </c>
      <c r="K20" s="81">
        <v>86.799999999996658</v>
      </c>
      <c r="L20" s="81">
        <v>3.3999999999977657</v>
      </c>
      <c r="M20" s="74">
        <f t="shared" ref="M20" si="12">(B20+F20+J20)/3</f>
        <v>10.60000000000135</v>
      </c>
      <c r="N20" s="74">
        <f t="shared" ref="N20" si="13">(C20+G20+K20)/3</f>
        <v>84.266666666664491</v>
      </c>
      <c r="O20" s="76">
        <f t="shared" ref="O20" si="14">(D20+H20+L20)/3</f>
        <v>5.1333333333341651</v>
      </c>
      <c r="P20" s="74">
        <f t="shared" ref="P20" si="15">_xlfn.STDEV.S(B20,F20,J20)</f>
        <v>4.5530209751289812</v>
      </c>
      <c r="Q20" s="74">
        <f t="shared" ref="Q20" si="16">_xlfn.STDEV.S(C20,G20,K20)</f>
        <v>3.6363901514209824</v>
      </c>
      <c r="R20" s="76">
        <f t="shared" ref="R20" si="17">_xlfn.STDEV.S(D20,H20,L20)</f>
        <v>2.1939310229170847</v>
      </c>
      <c r="S20" s="74">
        <f t="shared" ref="S20" si="18">1.96*(P20/SQRT(3))</f>
        <v>5.1522282558087902</v>
      </c>
      <c r="T20" s="74">
        <f t="shared" ref="T20" si="19">1.96*(Q20/SQRT(3))</f>
        <v>4.1149628322907601</v>
      </c>
      <c r="U20" s="76">
        <f t="shared" ref="U20" si="20">1.96*(R20/SQRT(3))</f>
        <v>2.482666666662714</v>
      </c>
    </row>
    <row r="21" spans="1:21" x14ac:dyDescent="0.3">
      <c r="A21" s="69"/>
      <c r="B21" s="81"/>
      <c r="C21" s="81"/>
      <c r="D21" s="77"/>
      <c r="E21" s="74"/>
      <c r="F21" s="81"/>
      <c r="G21" s="81"/>
      <c r="H21" s="77"/>
      <c r="I21" s="74"/>
      <c r="J21" s="81"/>
      <c r="K21" s="81"/>
      <c r="L21" s="81"/>
      <c r="M21" s="74"/>
      <c r="N21" s="74"/>
      <c r="O21" s="76"/>
      <c r="P21" s="74"/>
      <c r="Q21" s="74"/>
      <c r="R21" s="76"/>
      <c r="S21" s="74"/>
      <c r="T21" s="74"/>
      <c r="U21" s="76"/>
    </row>
    <row r="22" spans="1:21" x14ac:dyDescent="0.3">
      <c r="A22" s="82">
        <v>1E-3</v>
      </c>
      <c r="B22" s="81">
        <v>50.699999999991974</v>
      </c>
      <c r="C22" s="81">
        <v>44.400000000010209</v>
      </c>
      <c r="D22" s="77">
        <v>4.8999999999978225</v>
      </c>
      <c r="E22" s="74"/>
      <c r="F22" s="81">
        <v>65.600000000003433</v>
      </c>
      <c r="G22" s="81">
        <v>31.799999999989836</v>
      </c>
      <c r="H22" s="77">
        <v>2.6000000000067356</v>
      </c>
      <c r="I22" s="74"/>
      <c r="J22" s="81">
        <v>60.700000000004195</v>
      </c>
      <c r="K22" s="81">
        <v>35.499999999998977</v>
      </c>
      <c r="L22" s="81">
        <v>3.7999999999968335</v>
      </c>
      <c r="M22" s="74">
        <f t="shared" ref="M22" si="21">(B22+F22+J22)/3</f>
        <v>58.999999999999865</v>
      </c>
      <c r="N22" s="74">
        <f t="shared" ref="N22" si="22">(C22+G22+K22)/3</f>
        <v>37.233333333333007</v>
      </c>
      <c r="O22" s="76">
        <f t="shared" ref="O22" si="23">(D22+H22+L22)/3</f>
        <v>3.7666666666671307</v>
      </c>
      <c r="P22" s="74">
        <f t="shared" ref="P22" si="24">_xlfn.STDEV.S(B22,F22,J22)</f>
        <v>7.5940766390718286</v>
      </c>
      <c r="Q22" s="74">
        <f t="shared" ref="Q22" si="25">_xlfn.STDEV.S(C22,G22,K22)</f>
        <v>6.4763672945150104</v>
      </c>
      <c r="R22" s="76">
        <f t="shared" ref="R22" si="26">_xlfn.STDEV.S(D22,H22,L22)</f>
        <v>1.1503622617779599</v>
      </c>
      <c r="S22" s="74">
        <f t="shared" ref="S22" si="27">1.96*(P22/SQRT(3))</f>
        <v>8.5935066959569486</v>
      </c>
      <c r="T22" s="74">
        <f t="shared" ref="T22" si="28">1.96*(Q22/SQRT(3))</f>
        <v>7.3286995056838942</v>
      </c>
      <c r="U22" s="76">
        <f t="shared" ref="U22" si="29">1.96*(R22/SQRT(3))</f>
        <v>1.3017574445460602</v>
      </c>
    </row>
    <row r="23" spans="1:21" x14ac:dyDescent="0.3">
      <c r="A23" s="69"/>
      <c r="B23" s="81"/>
      <c r="C23" s="81"/>
      <c r="D23" s="77"/>
      <c r="E23" s="74"/>
      <c r="F23" s="81"/>
      <c r="G23" s="81"/>
      <c r="H23" s="77"/>
      <c r="I23" s="74"/>
      <c r="J23" s="81"/>
      <c r="K23" s="81"/>
      <c r="L23" s="81"/>
      <c r="M23" s="74"/>
      <c r="N23" s="74"/>
      <c r="O23" s="76"/>
      <c r="P23" s="74"/>
      <c r="Q23" s="74"/>
      <c r="R23" s="76"/>
      <c r="S23" s="74"/>
      <c r="T23" s="74"/>
      <c r="U23" s="76"/>
    </row>
    <row r="24" spans="1:21" x14ac:dyDescent="0.3">
      <c r="A24" s="70">
        <v>0.1</v>
      </c>
      <c r="B24" s="79">
        <v>54.400000000001114</v>
      </c>
      <c r="C24" s="79">
        <v>41.499999999999204</v>
      </c>
      <c r="D24" s="80">
        <v>4.099999999999687</v>
      </c>
      <c r="E24" s="75"/>
      <c r="F24" s="79">
        <v>67.199999999999704</v>
      </c>
      <c r="G24" s="79">
        <v>30.499999999996419</v>
      </c>
      <c r="H24" s="80">
        <v>2.3000000000038821</v>
      </c>
      <c r="I24" s="75"/>
      <c r="J24" s="79">
        <v>67.299999999995919</v>
      </c>
      <c r="K24" s="79">
        <v>30.299999999996885</v>
      </c>
      <c r="L24" s="79">
        <v>2.4000000000072017</v>
      </c>
      <c r="M24" s="75">
        <f t="shared" ref="M24" si="30">(B24+F24+J24)/3</f>
        <v>62.966666666665581</v>
      </c>
      <c r="N24" s="75">
        <f t="shared" ref="N24" si="31">(C24+G24+K24)/3</f>
        <v>34.0999999999975</v>
      </c>
      <c r="O24" s="78">
        <f t="shared" ref="O24" si="32">(D24+H24+L24)/3</f>
        <v>2.9333333333369236</v>
      </c>
      <c r="P24" s="75">
        <f t="shared" ref="P24" si="33">_xlfn.STDEV.S(B24,F24,J24)</f>
        <v>7.4191194446042488</v>
      </c>
      <c r="Q24" s="75">
        <f t="shared" ref="Q24" si="34">_xlfn.STDEV.S(C24,G24,K24)</f>
        <v>6.409368143586275</v>
      </c>
      <c r="R24" s="78">
        <f t="shared" ref="R24" si="35">_xlfn.STDEV.S(D24,H24,L24)</f>
        <v>1.0115993936962737</v>
      </c>
      <c r="S24" s="75">
        <f t="shared" ref="S24" si="36">1.96*(P24/SQRT(3))</f>
        <v>8.3955239926448115</v>
      </c>
      <c r="T24" s="75">
        <f t="shared" ref="T24" si="37">1.96*(Q24/SQRT(3))</f>
        <v>7.2528828291484979</v>
      </c>
      <c r="U24" s="78">
        <f t="shared" ref="U24" si="38">1.96*(R24/SQRT(3))</f>
        <v>1.1447324772347076</v>
      </c>
    </row>
    <row r="27" spans="1:21" x14ac:dyDescent="0.3">
      <c r="A27" t="s">
        <v>27</v>
      </c>
      <c r="M27" s="68" t="s">
        <v>40</v>
      </c>
      <c r="N27" s="71"/>
      <c r="O27" s="72"/>
      <c r="P27" s="68" t="s">
        <v>41</v>
      </c>
      <c r="Q27" s="71"/>
      <c r="R27" s="72"/>
      <c r="S27" s="68" t="s">
        <v>42</v>
      </c>
      <c r="T27" s="71"/>
      <c r="U27" s="72"/>
    </row>
    <row r="28" spans="1:21" x14ac:dyDescent="0.3">
      <c r="A28" s="68" t="s">
        <v>46</v>
      </c>
      <c r="B28" s="71" t="s">
        <v>30</v>
      </c>
      <c r="C28" s="71" t="s">
        <v>19</v>
      </c>
      <c r="D28" s="72" t="s">
        <v>44</v>
      </c>
      <c r="E28" s="68" t="s">
        <v>43</v>
      </c>
      <c r="F28" s="71" t="s">
        <v>30</v>
      </c>
      <c r="G28" s="71" t="s">
        <v>19</v>
      </c>
      <c r="H28" s="72" t="s">
        <v>44</v>
      </c>
      <c r="I28" s="68" t="s">
        <v>45</v>
      </c>
      <c r="J28" s="71" t="s">
        <v>30</v>
      </c>
      <c r="K28" s="71" t="s">
        <v>19</v>
      </c>
      <c r="L28" s="71" t="s">
        <v>44</v>
      </c>
      <c r="M28" s="71" t="s">
        <v>30</v>
      </c>
      <c r="N28" s="71" t="s">
        <v>19</v>
      </c>
      <c r="O28" s="71" t="s">
        <v>44</v>
      </c>
      <c r="P28" s="71" t="s">
        <v>30</v>
      </c>
      <c r="Q28" s="71" t="s">
        <v>19</v>
      </c>
      <c r="R28" s="71" t="s">
        <v>44</v>
      </c>
      <c r="S28" s="71" t="s">
        <v>30</v>
      </c>
      <c r="T28" s="71" t="s">
        <v>19</v>
      </c>
      <c r="U28" s="71" t="s">
        <v>44</v>
      </c>
    </row>
    <row r="29" spans="1:21" x14ac:dyDescent="0.3">
      <c r="A29" s="69"/>
      <c r="D29" s="73"/>
      <c r="E29" s="69"/>
      <c r="H29" s="73"/>
      <c r="I29" s="69"/>
      <c r="M29" s="69"/>
      <c r="O29" s="73"/>
      <c r="P29" s="69"/>
      <c r="R29" s="73"/>
      <c r="S29" s="69"/>
      <c r="U29" s="73"/>
    </row>
    <row r="30" spans="1:21" x14ac:dyDescent="0.3">
      <c r="A30" s="69">
        <v>0</v>
      </c>
      <c r="B30" s="81">
        <v>4.7999999999994714</v>
      </c>
      <c r="C30" s="81">
        <v>90.400000000002478</v>
      </c>
      <c r="D30" s="77">
        <v>4.7999999999980556</v>
      </c>
      <c r="E30" s="74"/>
      <c r="F30" s="81">
        <v>2.899999999996794</v>
      </c>
      <c r="G30" s="81">
        <v>92.599999999997351</v>
      </c>
      <c r="H30" s="77">
        <v>4.5000000000058602</v>
      </c>
      <c r="I30" s="74"/>
      <c r="J30" s="81">
        <v>2.5000000000048317</v>
      </c>
      <c r="K30" s="81">
        <v>96.099999999999852</v>
      </c>
      <c r="L30" s="81">
        <v>1.3999999999953217</v>
      </c>
      <c r="M30" s="74">
        <f>(B30+F30+J30)/3</f>
        <v>3.4000000000003658</v>
      </c>
      <c r="N30" s="74">
        <f t="shared" ref="N30" si="39">(C30+G30+K30)/3</f>
        <v>93.033333333333232</v>
      </c>
      <c r="O30" s="76">
        <f t="shared" ref="O30" si="40">(D30+H30+L30)/3</f>
        <v>3.5666666666664124</v>
      </c>
      <c r="P30" s="74">
        <f>_xlfn.STDEV.S(B30,F30,J30)</f>
        <v>1.2288205727430319</v>
      </c>
      <c r="Q30" s="74">
        <f t="shared" ref="Q30" si="41">_xlfn.STDEV.S(C30,G30,K30)</f>
        <v>2.8746014216457039</v>
      </c>
      <c r="R30" s="76">
        <f t="shared" ref="R30" si="42">_xlfn.STDEV.S(D30,H30,L30)</f>
        <v>1.8823743871362417</v>
      </c>
      <c r="S30" s="74">
        <f>1.96*(P30/SQRT(3))</f>
        <v>1.3905413813795215</v>
      </c>
      <c r="T30" s="74">
        <f t="shared" ref="T30" si="43">1.96*(Q30/SQRT(3))</f>
        <v>3.252917733016055</v>
      </c>
      <c r="U30" s="76">
        <f t="shared" ref="U30" si="44">1.96*(R30/SQRT(3))</f>
        <v>2.1301071438923813</v>
      </c>
    </row>
    <row r="31" spans="1:21" x14ac:dyDescent="0.3">
      <c r="A31" s="69"/>
      <c r="B31" s="81"/>
      <c r="C31" s="81"/>
      <c r="D31" s="77"/>
      <c r="E31" s="74"/>
      <c r="F31" s="81"/>
      <c r="G31" s="81"/>
      <c r="H31" s="77"/>
      <c r="I31" s="74"/>
      <c r="J31" s="81"/>
      <c r="K31" s="81"/>
      <c r="L31" s="81"/>
      <c r="M31" s="74"/>
      <c r="N31" s="74"/>
      <c r="O31" s="76"/>
      <c r="P31" s="74"/>
      <c r="Q31" s="74"/>
      <c r="R31" s="76"/>
      <c r="S31" s="74"/>
      <c r="T31" s="74"/>
      <c r="U31" s="76"/>
    </row>
    <row r="32" spans="1:21" x14ac:dyDescent="0.3">
      <c r="A32" s="82">
        <v>1.0000000000000001E-5</v>
      </c>
      <c r="B32" s="81">
        <v>10.400000000000631</v>
      </c>
      <c r="C32" s="81">
        <v>82.200000000000273</v>
      </c>
      <c r="D32" s="77">
        <v>7.3999999999991015</v>
      </c>
      <c r="E32" s="74"/>
      <c r="F32" s="81">
        <v>18.000000000000682</v>
      </c>
      <c r="G32" s="81">
        <v>78.800000000001091</v>
      </c>
      <c r="H32" s="77">
        <v>3.1999999999982318</v>
      </c>
      <c r="I32" s="74"/>
      <c r="J32" s="81">
        <v>13.79999999999626</v>
      </c>
      <c r="K32" s="81">
        <v>82.000000000000739</v>
      </c>
      <c r="L32" s="81">
        <v>4.2000000000030067</v>
      </c>
      <c r="M32" s="74">
        <f t="shared" ref="M32" si="45">(B32+F32+J32)/3</f>
        <v>14.066666666665858</v>
      </c>
      <c r="N32" s="74">
        <f t="shared" ref="N32" si="46">(C32+G32+K32)/3</f>
        <v>81.000000000000696</v>
      </c>
      <c r="O32" s="76">
        <f t="shared" ref="O32" si="47">(D32+H32+L32)/3</f>
        <v>4.9333333333334464</v>
      </c>
      <c r="P32" s="74">
        <f t="shared" ref="P32" si="48">_xlfn.STDEV.S(B32,F32,J32)</f>
        <v>3.807011076071976</v>
      </c>
      <c r="Q32" s="74">
        <f t="shared" ref="Q32" si="49">_xlfn.STDEV.S(C32,G32,K32)</f>
        <v>1.9078784028335414</v>
      </c>
      <c r="R32" s="76">
        <f t="shared" ref="R32" si="50">_xlfn.STDEV.S(D32,H32,L32)</f>
        <v>2.1939310229202684</v>
      </c>
      <c r="S32" s="74">
        <f t="shared" ref="S32" si="51">1.96*(P32/SQRT(3))</f>
        <v>4.3080385843729632</v>
      </c>
      <c r="T32" s="74">
        <f t="shared" ref="T32" si="52">1.96*(Q32/SQRT(3))</f>
        <v>2.1589676545357559</v>
      </c>
      <c r="U32" s="76">
        <f t="shared" ref="U32" si="53">1.96*(R32/SQRT(3))</f>
        <v>2.4826666666663164</v>
      </c>
    </row>
    <row r="33" spans="1:21" x14ac:dyDescent="0.3">
      <c r="A33" s="69"/>
      <c r="B33" s="81"/>
      <c r="C33" s="81"/>
      <c r="D33" s="77"/>
      <c r="E33" s="74"/>
      <c r="F33" s="81"/>
      <c r="G33" s="81"/>
      <c r="H33" s="77"/>
      <c r="I33" s="74"/>
      <c r="J33" s="81"/>
      <c r="K33" s="81"/>
      <c r="L33" s="81"/>
      <c r="M33" s="74"/>
      <c r="N33" s="74"/>
      <c r="O33" s="76"/>
      <c r="P33" s="74"/>
      <c r="Q33" s="74"/>
      <c r="R33" s="76"/>
      <c r="S33" s="74"/>
      <c r="T33" s="74"/>
      <c r="U33" s="76"/>
    </row>
    <row r="34" spans="1:21" x14ac:dyDescent="0.3">
      <c r="A34" s="82">
        <v>1E-3</v>
      </c>
      <c r="B34" s="81">
        <v>65.899999999999181</v>
      </c>
      <c r="C34" s="81">
        <v>26.199999999995782</v>
      </c>
      <c r="D34" s="77">
        <v>7.9000000000050417</v>
      </c>
      <c r="E34" s="74"/>
      <c r="F34" s="81">
        <v>70.399999999999352</v>
      </c>
      <c r="G34" s="81">
        <v>24.200000000000443</v>
      </c>
      <c r="H34" s="77">
        <v>5.40000000000021</v>
      </c>
      <c r="I34" s="74"/>
      <c r="J34" s="81">
        <v>71.200000000004593</v>
      </c>
      <c r="K34" s="81">
        <v>25.399999999997647</v>
      </c>
      <c r="L34" s="81">
        <v>3.3999999999977657</v>
      </c>
      <c r="M34" s="74">
        <f t="shared" ref="M34" si="54">(B34+F34+J34)/3</f>
        <v>69.166666666667709</v>
      </c>
      <c r="N34" s="74">
        <f t="shared" ref="N34" si="55">(C34+G34+K34)/3</f>
        <v>25.266666666664623</v>
      </c>
      <c r="O34" s="76">
        <f t="shared" ref="O34" si="56">(D34+H34+L34)/3</f>
        <v>5.5666666666676718</v>
      </c>
      <c r="P34" s="74">
        <f t="shared" ref="P34" si="57">_xlfn.STDEV.S(B34,F34,J34)</f>
        <v>2.8571547618819229</v>
      </c>
      <c r="Q34" s="74">
        <f t="shared" ref="Q34" si="58">_xlfn.STDEV.S(C34,G34,K34)</f>
        <v>1.0066445913670872</v>
      </c>
      <c r="R34" s="76">
        <f t="shared" ref="R34" si="59">_xlfn.STDEV.S(D34,H34,L34)</f>
        <v>2.2546248764151238</v>
      </c>
      <c r="S34" s="74">
        <f t="shared" ref="S34" si="60">1.96*(P34/SQRT(3))</f>
        <v>3.2331749789423405</v>
      </c>
      <c r="T34" s="74">
        <f t="shared" ref="T34" si="61">1.96*(Q34/SQRT(3))</f>
        <v>1.1391255905759745</v>
      </c>
      <c r="U34" s="76">
        <f t="shared" ref="U34" si="62">1.96*(R34/SQRT(3))</f>
        <v>2.5513482274670007</v>
      </c>
    </row>
    <row r="35" spans="1:21" x14ac:dyDescent="0.3">
      <c r="A35" s="69"/>
      <c r="B35" s="81"/>
      <c r="C35" s="81"/>
      <c r="D35" s="77"/>
      <c r="E35" s="74"/>
      <c r="F35" s="81"/>
      <c r="G35" s="81"/>
      <c r="H35" s="77"/>
      <c r="I35" s="74"/>
      <c r="J35" s="81"/>
      <c r="K35" s="81"/>
      <c r="L35" s="81"/>
      <c r="M35" s="74"/>
      <c r="N35" s="74"/>
      <c r="O35" s="76"/>
      <c r="P35" s="74"/>
      <c r="Q35" s="74"/>
      <c r="R35" s="76"/>
      <c r="S35" s="74"/>
      <c r="T35" s="74"/>
      <c r="U35" s="76"/>
    </row>
    <row r="36" spans="1:21" x14ac:dyDescent="0.3">
      <c r="A36" s="70">
        <v>0.1</v>
      </c>
      <c r="B36" s="79">
        <v>66.70000000000087</v>
      </c>
      <c r="C36" s="79">
        <v>26.600000000001955</v>
      </c>
      <c r="D36" s="80">
        <v>6.6999999999971802</v>
      </c>
      <c r="E36" s="75"/>
      <c r="F36" s="79">
        <v>72.100000000006048</v>
      </c>
      <c r="G36" s="79">
        <v>23.200000000002774</v>
      </c>
      <c r="H36" s="80">
        <v>4.6999999999911832</v>
      </c>
      <c r="I36" s="75"/>
      <c r="J36" s="79">
        <v>72.60000000000133</v>
      </c>
      <c r="K36" s="79">
        <v>24.399999999999977</v>
      </c>
      <c r="L36" s="79">
        <v>2.9999999999986979</v>
      </c>
      <c r="M36" s="75">
        <f t="shared" ref="M36" si="63">(B36+F36+J36)/3</f>
        <v>70.466666666669411</v>
      </c>
      <c r="N36" s="75">
        <f t="shared" ref="N36" si="64">(C36+G36+K36)/3</f>
        <v>24.733333333334901</v>
      </c>
      <c r="O36" s="78">
        <f t="shared" ref="O36" si="65">(D36+H36+L36)/3</f>
        <v>4.7999999999956868</v>
      </c>
      <c r="P36" s="75">
        <f t="shared" ref="P36" si="66">_xlfn.STDEV.S(B36,F36,J36)</f>
        <v>3.2715949219521012</v>
      </c>
      <c r="Q36" s="75">
        <f t="shared" ref="Q36" si="67">_xlfn.STDEV.S(C36,G36,K36)</f>
        <v>1.724335620850169</v>
      </c>
      <c r="R36" s="78">
        <f t="shared" ref="R36" si="68">_xlfn.STDEV.S(D36,H36,L36)</f>
        <v>1.8520259177446379</v>
      </c>
      <c r="S36" s="75">
        <f t="shared" ref="S36" si="69">1.96*(P36/SQRT(3))</f>
        <v>3.7021581693821783</v>
      </c>
      <c r="T36" s="75">
        <f t="shared" ref="T36" si="70">1.96*(Q36/SQRT(3))</f>
        <v>1.9512694443473668</v>
      </c>
      <c r="U36" s="78">
        <f t="shared" ref="U36" si="71">1.96*(R36/SQRT(3))</f>
        <v>2.0957646178258198</v>
      </c>
    </row>
    <row r="40" spans="1:21" x14ac:dyDescent="0.3">
      <c r="B40" s="81"/>
      <c r="C40" s="81"/>
      <c r="D40" s="81"/>
    </row>
    <row r="41" spans="1:21" x14ac:dyDescent="0.3">
      <c r="B41" s="81"/>
      <c r="C41" s="81"/>
      <c r="D41" s="81"/>
      <c r="F41" s="12"/>
    </row>
    <row r="42" spans="1:21" x14ac:dyDescent="0.3">
      <c r="B42" s="81"/>
      <c r="C42" s="81"/>
      <c r="D42" s="81"/>
    </row>
    <row r="43" spans="1:21" x14ac:dyDescent="0.3">
      <c r="B43" s="81"/>
      <c r="C43" s="81"/>
      <c r="D43" s="81"/>
    </row>
    <row r="44" spans="1:21" x14ac:dyDescent="0.3">
      <c r="B44" s="81"/>
      <c r="C44" s="81"/>
      <c r="D44" s="81"/>
    </row>
    <row r="45" spans="1:21" x14ac:dyDescent="0.3">
      <c r="B45" s="81"/>
      <c r="C45" s="81"/>
      <c r="D45" s="81"/>
    </row>
    <row r="46" spans="1:21" x14ac:dyDescent="0.3">
      <c r="B46" s="81"/>
      <c r="C46" s="81"/>
      <c r="D46" s="81"/>
      <c r="F46" s="12"/>
    </row>
    <row r="47" spans="1:21" x14ac:dyDescent="0.3">
      <c r="B47" s="81"/>
      <c r="C47" s="81"/>
      <c r="D47" s="81"/>
    </row>
    <row r="60" spans="1:7" x14ac:dyDescent="0.3">
      <c r="B60" t="s">
        <v>47</v>
      </c>
    </row>
    <row r="61" spans="1:7" x14ac:dyDescent="0.3">
      <c r="B61" t="s">
        <v>25</v>
      </c>
      <c r="C61" t="s">
        <v>26</v>
      </c>
      <c r="D61" t="s">
        <v>27</v>
      </c>
      <c r="E61" t="s">
        <v>48</v>
      </c>
      <c r="F61" t="s">
        <v>49</v>
      </c>
      <c r="G61" t="s">
        <v>50</v>
      </c>
    </row>
    <row r="62" spans="1:7" x14ac:dyDescent="0.3">
      <c r="A62">
        <v>0</v>
      </c>
      <c r="B62" s="81">
        <v>86.899999999999977</v>
      </c>
      <c r="C62" s="81">
        <v>0.29999999999574811</v>
      </c>
      <c r="D62" s="81">
        <v>4.7999999999994714</v>
      </c>
      <c r="E62" s="74">
        <v>3.5467035085823597</v>
      </c>
      <c r="F62" s="74">
        <v>2.4895343607479048</v>
      </c>
      <c r="G62" s="74">
        <v>1.3905413813795215</v>
      </c>
    </row>
    <row r="63" spans="1:7" x14ac:dyDescent="0.3">
      <c r="A63" s="82">
        <v>1.0000000000000001E-5</v>
      </c>
      <c r="B63" s="81">
        <v>88.900000000002422</v>
      </c>
      <c r="C63" s="81">
        <v>6.5000000000026148</v>
      </c>
      <c r="D63" s="81">
        <v>10.400000000000631</v>
      </c>
      <c r="E63" s="74">
        <v>2.7229190219298256</v>
      </c>
      <c r="F63" s="74">
        <v>5.1522282558087902</v>
      </c>
      <c r="G63" s="74">
        <v>4.3080385843729632</v>
      </c>
    </row>
    <row r="64" spans="1:7" x14ac:dyDescent="0.3">
      <c r="A64" s="82">
        <v>1E-3</v>
      </c>
      <c r="B64" s="81">
        <v>91.999999999998749</v>
      </c>
      <c r="C64" s="81">
        <v>50.699999999991974</v>
      </c>
      <c r="D64" s="81">
        <v>65.899999999999181</v>
      </c>
      <c r="E64" s="74">
        <v>2.2030027992130963</v>
      </c>
      <c r="F64" s="74">
        <v>8.5935066959569486</v>
      </c>
      <c r="G64" s="74">
        <v>3.2331749789423405</v>
      </c>
    </row>
    <row r="65" spans="1:7" x14ac:dyDescent="0.3">
      <c r="A65">
        <v>0.1</v>
      </c>
      <c r="B65" s="79">
        <v>93.199999999995953</v>
      </c>
      <c r="C65" s="79">
        <v>54.400000000001114</v>
      </c>
      <c r="D65" s="79">
        <v>66.70000000000087</v>
      </c>
      <c r="E65" s="75">
        <v>1.617577338007923</v>
      </c>
      <c r="F65" s="75">
        <v>8.3955239926448115</v>
      </c>
      <c r="G65" s="75">
        <v>3.7021581693821783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4F0D3-4203-4036-8AF9-65367DEAAFE9}">
  <dimension ref="A3:V76"/>
  <sheetViews>
    <sheetView workbookViewId="0">
      <selection activeCell="B8" sqref="B8"/>
    </sheetView>
  </sheetViews>
  <sheetFormatPr defaultRowHeight="14.4" x14ac:dyDescent="0.3"/>
  <sheetData>
    <row r="3" spans="2:22" x14ac:dyDescent="0.3">
      <c r="B3" t="s">
        <v>35</v>
      </c>
      <c r="N3" s="68" t="s">
        <v>40</v>
      </c>
      <c r="O3" s="71"/>
      <c r="P3" s="72"/>
      <c r="Q3" s="68" t="s">
        <v>41</v>
      </c>
      <c r="R3" s="71"/>
      <c r="S3" s="72"/>
      <c r="T3" s="68" t="s">
        <v>42</v>
      </c>
      <c r="U3" s="71"/>
      <c r="V3" s="72"/>
    </row>
    <row r="4" spans="2:22" x14ac:dyDescent="0.3">
      <c r="B4" s="68" t="s">
        <v>72</v>
      </c>
      <c r="C4" s="71" t="s">
        <v>30</v>
      </c>
      <c r="D4" s="71" t="s">
        <v>19</v>
      </c>
      <c r="E4" s="72" t="s">
        <v>44</v>
      </c>
      <c r="F4" s="68" t="s">
        <v>43</v>
      </c>
      <c r="G4" s="71" t="s">
        <v>30</v>
      </c>
      <c r="H4" s="71" t="s">
        <v>19</v>
      </c>
      <c r="I4" s="72" t="s">
        <v>44</v>
      </c>
      <c r="J4" s="68" t="s">
        <v>45</v>
      </c>
      <c r="K4" s="71" t="s">
        <v>30</v>
      </c>
      <c r="L4" s="71" t="s">
        <v>19</v>
      </c>
      <c r="M4" s="71" t="s">
        <v>44</v>
      </c>
      <c r="N4" s="68" t="s">
        <v>30</v>
      </c>
      <c r="O4" s="71" t="s">
        <v>19</v>
      </c>
      <c r="P4" s="71" t="s">
        <v>44</v>
      </c>
      <c r="Q4" s="68" t="s">
        <v>30</v>
      </c>
      <c r="R4" s="71" t="s">
        <v>19</v>
      </c>
      <c r="S4" s="72" t="s">
        <v>44</v>
      </c>
      <c r="T4" s="68" t="s">
        <v>30</v>
      </c>
      <c r="U4" s="71" t="s">
        <v>19</v>
      </c>
      <c r="V4" s="72" t="s">
        <v>44</v>
      </c>
    </row>
    <row r="5" spans="2:22" x14ac:dyDescent="0.3">
      <c r="B5" s="69"/>
      <c r="E5" s="73"/>
      <c r="F5" s="69"/>
      <c r="I5" s="73"/>
      <c r="J5" s="69"/>
      <c r="N5" s="69"/>
      <c r="Q5" s="69"/>
      <c r="S5" s="73"/>
      <c r="T5" s="69"/>
      <c r="V5" s="73"/>
    </row>
    <row r="6" spans="2:22" x14ac:dyDescent="0.3">
      <c r="B6" s="69">
        <v>0</v>
      </c>
      <c r="C6" s="81">
        <v>1.1000000000009891</v>
      </c>
      <c r="D6" s="81">
        <v>97.200000000000841</v>
      </c>
      <c r="E6" s="77">
        <v>1.6999999999981752</v>
      </c>
      <c r="F6" s="74"/>
      <c r="G6" s="81">
        <v>2.0000000000024443</v>
      </c>
      <c r="H6" s="81">
        <v>91.999999999998749</v>
      </c>
      <c r="I6" s="77">
        <v>5.9999999999988116</v>
      </c>
      <c r="J6" s="74"/>
      <c r="K6" s="81">
        <v>3.5000000000025011</v>
      </c>
      <c r="L6" s="81">
        <v>93.199999999995953</v>
      </c>
      <c r="M6" s="81">
        <v>3.3000000000015515</v>
      </c>
      <c r="N6" s="74">
        <f>(C6+G6+K6)/3</f>
        <v>2.2000000000019782</v>
      </c>
      <c r="O6" s="81">
        <f t="shared" ref="O6:P12" si="0">(D6+H6+L6)/3</f>
        <v>94.133333333331848</v>
      </c>
      <c r="P6" s="81">
        <f t="shared" si="0"/>
        <v>3.6666666666661794</v>
      </c>
      <c r="Q6" s="74">
        <f>_xlfn.STDEV.S(C6,G6,K6)</f>
        <v>1.2124355652989047</v>
      </c>
      <c r="R6" s="81">
        <f t="shared" ref="R6:S12" si="1">_xlfn.STDEV.S(D6,H6,L6)</f>
        <v>2.7227437142232755</v>
      </c>
      <c r="S6" s="77">
        <f t="shared" si="1"/>
        <v>2.1733231083604623</v>
      </c>
      <c r="T6" s="74">
        <f>1.96*(Q6/SQRT(3))</f>
        <v>1.3720000000007815</v>
      </c>
      <c r="U6" s="81">
        <f t="shared" ref="U6:V12" si="2">1.96*(R6/SQRT(3))</f>
        <v>3.0810745600286928</v>
      </c>
      <c r="V6" s="77">
        <f t="shared" si="2"/>
        <v>2.4593466160299764</v>
      </c>
    </row>
    <row r="7" spans="2:22" x14ac:dyDescent="0.3">
      <c r="B7" s="69"/>
      <c r="C7" s="81"/>
      <c r="D7" s="81"/>
      <c r="E7" s="77"/>
      <c r="F7" s="74"/>
      <c r="G7" s="81"/>
      <c r="H7" s="81"/>
      <c r="I7" s="77"/>
      <c r="J7" s="74"/>
      <c r="K7" s="81"/>
      <c r="L7" s="81"/>
      <c r="M7" s="81"/>
      <c r="N7" s="74"/>
      <c r="O7" s="81"/>
      <c r="P7" s="81"/>
      <c r="Q7" s="74"/>
      <c r="R7" s="81"/>
      <c r="S7" s="77"/>
      <c r="T7" s="74"/>
      <c r="U7" s="81"/>
      <c r="V7" s="77"/>
    </row>
    <row r="8" spans="2:22" x14ac:dyDescent="0.3">
      <c r="B8" s="82">
        <v>1.0000000000000001E-5</v>
      </c>
      <c r="C8" s="81">
        <v>2.2999999999981924</v>
      </c>
      <c r="D8" s="81">
        <v>96.3999999999956</v>
      </c>
      <c r="E8" s="77">
        <v>1.3000000000062129</v>
      </c>
      <c r="F8" s="74"/>
      <c r="G8" s="81">
        <v>4.1000000000011028</v>
      </c>
      <c r="H8" s="81">
        <v>90.89999999999776</v>
      </c>
      <c r="I8" s="77">
        <v>5.0000000000011422</v>
      </c>
      <c r="J8" s="74"/>
      <c r="K8" s="81">
        <v>5.7000000000044793</v>
      </c>
      <c r="L8" s="81">
        <v>90.89999999999776</v>
      </c>
      <c r="M8" s="81">
        <v>3.3999999999977657</v>
      </c>
      <c r="N8" s="74">
        <f t="shared" ref="N8:N12" si="3">(C8+G8+K8)/3</f>
        <v>4.0333333333345918</v>
      </c>
      <c r="O8" s="81">
        <f t="shared" si="0"/>
        <v>92.733333333330378</v>
      </c>
      <c r="P8" s="81">
        <f t="shared" si="0"/>
        <v>3.23333333333504</v>
      </c>
      <c r="Q8" s="74">
        <f t="shared" ref="Q8:Q12" si="4">_xlfn.STDEV.S(C8,G8,K8)</f>
        <v>1.7009801096262129</v>
      </c>
      <c r="R8" s="81">
        <f t="shared" si="1"/>
        <v>3.1754264805416947</v>
      </c>
      <c r="S8" s="77">
        <f t="shared" si="1"/>
        <v>1.8556220879594441</v>
      </c>
      <c r="T8" s="74">
        <f t="shared" ref="T8:T12" si="5">1.96*(Q8/SQRT(3))</f>
        <v>1.9248401953906307</v>
      </c>
      <c r="U8" s="81">
        <f t="shared" si="2"/>
        <v>3.5933333333319224</v>
      </c>
      <c r="V8" s="77">
        <f t="shared" si="2"/>
        <v>2.0998340675152969</v>
      </c>
    </row>
    <row r="9" spans="2:22" x14ac:dyDescent="0.3">
      <c r="B9" s="69"/>
      <c r="C9" s="81"/>
      <c r="D9" s="81"/>
      <c r="E9" s="77"/>
      <c r="F9" s="74"/>
      <c r="G9" s="81"/>
      <c r="H9" s="81"/>
      <c r="I9" s="77"/>
      <c r="J9" s="74"/>
      <c r="K9" s="81"/>
      <c r="L9" s="81"/>
      <c r="M9" s="81"/>
      <c r="N9" s="74"/>
      <c r="O9" s="81"/>
      <c r="P9" s="81"/>
      <c r="Q9" s="74"/>
      <c r="R9" s="81"/>
      <c r="S9" s="77"/>
      <c r="T9" s="74"/>
      <c r="U9" s="81"/>
      <c r="V9" s="77"/>
    </row>
    <row r="10" spans="2:22" x14ac:dyDescent="0.3">
      <c r="B10" s="82">
        <v>1E-3</v>
      </c>
      <c r="C10" s="81">
        <v>2.6000000000010459</v>
      </c>
      <c r="D10" s="81">
        <v>94.499999999996476</v>
      </c>
      <c r="E10" s="77">
        <v>2.9000000000024837</v>
      </c>
      <c r="F10" s="74"/>
      <c r="G10" s="81">
        <v>6.7000000000021487</v>
      </c>
      <c r="H10" s="81">
        <v>88.30000000000382</v>
      </c>
      <c r="I10" s="77">
        <v>4.9999999999940368</v>
      </c>
      <c r="J10" s="74"/>
      <c r="K10" s="81">
        <v>6.5000000000026148</v>
      </c>
      <c r="L10" s="81">
        <v>89.700000000000557</v>
      </c>
      <c r="M10" s="81">
        <v>3.7999999999968335</v>
      </c>
      <c r="N10" s="74">
        <f t="shared" si="3"/>
        <v>5.2666666666686028</v>
      </c>
      <c r="O10" s="81">
        <f t="shared" si="0"/>
        <v>90.833333333333613</v>
      </c>
      <c r="P10" s="81">
        <f t="shared" si="0"/>
        <v>3.8999999999977848</v>
      </c>
      <c r="Q10" s="74">
        <f t="shared" si="4"/>
        <v>2.3115651263455339</v>
      </c>
      <c r="R10" s="81">
        <f t="shared" si="1"/>
        <v>3.2516662395316809</v>
      </c>
      <c r="S10" s="77">
        <f t="shared" si="1"/>
        <v>1.0535653752811309</v>
      </c>
      <c r="T10" s="74">
        <f t="shared" si="5"/>
        <v>2.6157821859720931</v>
      </c>
      <c r="U10" s="81">
        <f t="shared" si="2"/>
        <v>3.6796067422685312</v>
      </c>
      <c r="V10" s="77">
        <f t="shared" si="2"/>
        <v>1.1922214559337629</v>
      </c>
    </row>
    <row r="11" spans="2:22" x14ac:dyDescent="0.3">
      <c r="B11" s="69"/>
      <c r="C11" s="81"/>
      <c r="D11" s="81"/>
      <c r="E11" s="77"/>
      <c r="F11" s="74"/>
      <c r="G11" s="81"/>
      <c r="H11" s="81"/>
      <c r="I11" s="77"/>
      <c r="J11" s="74"/>
      <c r="K11" s="81"/>
      <c r="L11" s="81"/>
      <c r="M11" s="81"/>
      <c r="N11" s="74"/>
      <c r="O11" s="81"/>
      <c r="P11" s="81"/>
      <c r="Q11" s="74"/>
      <c r="R11" s="81"/>
      <c r="S11" s="77"/>
      <c r="T11" s="74"/>
      <c r="U11" s="81"/>
      <c r="V11" s="77"/>
    </row>
    <row r="12" spans="2:22" x14ac:dyDescent="0.3">
      <c r="B12" s="70">
        <v>0.1</v>
      </c>
      <c r="C12" s="79">
        <v>1.5000000000000568</v>
      </c>
      <c r="D12" s="79">
        <v>96.000000000003638</v>
      </c>
      <c r="E12" s="80">
        <v>2.4999999999963105</v>
      </c>
      <c r="F12" s="75"/>
      <c r="G12" s="79">
        <v>7.5000000000002842</v>
      </c>
      <c r="H12" s="79">
        <v>87.600000000001899</v>
      </c>
      <c r="I12" s="80">
        <v>4.8999999999978225</v>
      </c>
      <c r="J12" s="75"/>
      <c r="K12" s="79">
        <v>5.0999999999987722</v>
      </c>
      <c r="L12" s="79">
        <v>89.500000000001023</v>
      </c>
      <c r="M12" s="79">
        <v>5.40000000000021</v>
      </c>
      <c r="N12" s="75">
        <f t="shared" si="3"/>
        <v>4.6999999999997044</v>
      </c>
      <c r="O12" s="79">
        <f t="shared" si="0"/>
        <v>91.03333333333552</v>
      </c>
      <c r="P12" s="79">
        <f t="shared" si="0"/>
        <v>4.266666666664781</v>
      </c>
      <c r="Q12" s="75">
        <f t="shared" si="4"/>
        <v>3.0199337741083196</v>
      </c>
      <c r="R12" s="79">
        <f t="shared" si="1"/>
        <v>4.4049214900317253</v>
      </c>
      <c r="S12" s="80">
        <f t="shared" si="1"/>
        <v>1.5502687938995325</v>
      </c>
      <c r="T12" s="75">
        <f t="shared" si="5"/>
        <v>3.4173767717359103</v>
      </c>
      <c r="U12" s="79">
        <f t="shared" si="2"/>
        <v>4.9846379117368089</v>
      </c>
      <c r="V12" s="80">
        <f t="shared" si="2"/>
        <v>1.7542942867293763</v>
      </c>
    </row>
    <row r="15" spans="2:22" x14ac:dyDescent="0.3">
      <c r="B15" t="s">
        <v>36</v>
      </c>
      <c r="N15" s="68" t="s">
        <v>40</v>
      </c>
      <c r="O15" s="71"/>
      <c r="P15" s="72"/>
      <c r="Q15" s="68" t="s">
        <v>41</v>
      </c>
      <c r="R15" s="71"/>
      <c r="S15" s="72"/>
      <c r="T15" s="68" t="s">
        <v>42</v>
      </c>
      <c r="U15" s="71"/>
      <c r="V15" s="72"/>
    </row>
    <row r="16" spans="2:22" x14ac:dyDescent="0.3">
      <c r="B16" s="68" t="s">
        <v>46</v>
      </c>
      <c r="C16" s="71" t="s">
        <v>30</v>
      </c>
      <c r="D16" s="71" t="s">
        <v>19</v>
      </c>
      <c r="E16" s="72" t="s">
        <v>44</v>
      </c>
      <c r="F16" s="68" t="s">
        <v>43</v>
      </c>
      <c r="G16" s="71" t="s">
        <v>30</v>
      </c>
      <c r="H16" s="71" t="s">
        <v>19</v>
      </c>
      <c r="I16" s="72" t="s">
        <v>44</v>
      </c>
      <c r="J16" s="68" t="s">
        <v>45</v>
      </c>
      <c r="K16" s="71" t="s">
        <v>30</v>
      </c>
      <c r="L16" s="71" t="s">
        <v>19</v>
      </c>
      <c r="M16" s="71" t="s">
        <v>44</v>
      </c>
      <c r="N16" s="68" t="s">
        <v>30</v>
      </c>
      <c r="O16" s="71" t="s">
        <v>19</v>
      </c>
      <c r="P16" s="71" t="s">
        <v>44</v>
      </c>
      <c r="Q16" s="68" t="s">
        <v>30</v>
      </c>
      <c r="R16" s="71" t="s">
        <v>19</v>
      </c>
      <c r="S16" s="72" t="s">
        <v>44</v>
      </c>
      <c r="T16" s="68" t="s">
        <v>30</v>
      </c>
      <c r="U16" s="71" t="s">
        <v>19</v>
      </c>
      <c r="V16" s="72" t="s">
        <v>44</v>
      </c>
    </row>
    <row r="17" spans="2:22" x14ac:dyDescent="0.3">
      <c r="B17" s="69"/>
      <c r="E17" s="73"/>
      <c r="F17" s="69"/>
      <c r="I17" s="73"/>
      <c r="J17" s="69"/>
      <c r="N17" s="69"/>
      <c r="Q17" s="69"/>
      <c r="S17" s="73"/>
      <c r="T17" s="69"/>
      <c r="V17" s="73"/>
    </row>
    <row r="18" spans="2:22" x14ac:dyDescent="0.3">
      <c r="B18" s="69">
        <v>0</v>
      </c>
      <c r="C18" s="81">
        <v>1.5000000000000568</v>
      </c>
      <c r="D18" s="81">
        <v>94.299999999996942</v>
      </c>
      <c r="E18" s="77">
        <v>4.2000000000030067</v>
      </c>
      <c r="F18" s="74"/>
      <c r="G18" s="81">
        <v>3.5000000000025011</v>
      </c>
      <c r="H18" s="81">
        <v>91.500000000003467</v>
      </c>
      <c r="I18" s="77">
        <v>4.9999999999940368</v>
      </c>
      <c r="J18" s="74"/>
      <c r="K18" s="81">
        <v>3.7999999999982492</v>
      </c>
      <c r="L18" s="81">
        <v>91.500000000003467</v>
      </c>
      <c r="M18" s="81">
        <v>4.6999999999982887</v>
      </c>
      <c r="N18" s="74">
        <f>(C18+G18+K18)/3</f>
        <v>2.9333333333336022</v>
      </c>
      <c r="O18" s="81">
        <f t="shared" ref="O18" si="6">(D18+H18+L18)/3</f>
        <v>92.43333333333463</v>
      </c>
      <c r="P18" s="81">
        <f t="shared" ref="P18" si="7">(E18+I18+M18)/3</f>
        <v>4.6333333333317777</v>
      </c>
      <c r="Q18" s="74">
        <f>_xlfn.STDEV.S(C18,G18,K18)</f>
        <v>1.2503332889006646</v>
      </c>
      <c r="R18" s="81">
        <f t="shared" ref="R18" si="8">_xlfn.STDEV.S(D18,H18,L18)</f>
        <v>1.6165807537271846</v>
      </c>
      <c r="S18" s="77">
        <f t="shared" ref="S18" si="9">_xlfn.STDEV.S(E18,I18,M18)</f>
        <v>0.4041451884282799</v>
      </c>
      <c r="T18" s="74">
        <f>1.96*(Q18/SQRT(3))</f>
        <v>1.4148853114101556</v>
      </c>
      <c r="U18" s="81">
        <f t="shared" ref="U18" si="10">1.96*(R18/SQRT(3))</f>
        <v>1.82933333332907</v>
      </c>
      <c r="V18" s="77">
        <f t="shared" ref="V18" si="11">1.96*(S18/SQRT(3))</f>
        <v>0.45733333332828852</v>
      </c>
    </row>
    <row r="19" spans="2:22" x14ac:dyDescent="0.3">
      <c r="B19" s="69"/>
      <c r="C19" s="81"/>
      <c r="D19" s="81"/>
      <c r="E19" s="77"/>
      <c r="F19" s="74"/>
      <c r="G19" s="81"/>
      <c r="H19" s="81"/>
      <c r="I19" s="77"/>
      <c r="J19" s="74"/>
      <c r="K19" s="81"/>
      <c r="L19" s="81"/>
      <c r="M19" s="81"/>
      <c r="N19" s="74"/>
      <c r="O19" s="81"/>
      <c r="P19" s="81"/>
      <c r="Q19" s="74"/>
      <c r="R19" s="81"/>
      <c r="S19" s="77"/>
      <c r="T19" s="74"/>
      <c r="U19" s="81"/>
      <c r="V19" s="77"/>
    </row>
    <row r="20" spans="2:22" x14ac:dyDescent="0.3">
      <c r="B20" s="82">
        <v>1.0000000000000001E-5</v>
      </c>
      <c r="C20" s="81">
        <v>3.5999999999987153</v>
      </c>
      <c r="D20" s="81">
        <v>93.900000000004979</v>
      </c>
      <c r="E20" s="77">
        <v>2.4999999999963105</v>
      </c>
      <c r="F20" s="74"/>
      <c r="G20" s="81">
        <v>4.1000000000011028</v>
      </c>
      <c r="H20" s="81">
        <v>90.600000000002012</v>
      </c>
      <c r="I20" s="77">
        <v>5.2999999999968903</v>
      </c>
      <c r="J20" s="74"/>
      <c r="K20" s="81">
        <v>5.1999999999949864</v>
      </c>
      <c r="L20" s="81">
        <v>90.800000000001546</v>
      </c>
      <c r="M20" s="81">
        <v>4.0000000000034728</v>
      </c>
      <c r="N20" s="74">
        <f t="shared" ref="N20" si="12">(C20+G20+K20)/3</f>
        <v>4.2999999999982679</v>
      </c>
      <c r="O20" s="81">
        <f t="shared" ref="O20" si="13">(D20+H20+L20)/3</f>
        <v>91.766666666669508</v>
      </c>
      <c r="P20" s="81">
        <f t="shared" ref="P20" si="14">(E20+I20+M20)/3</f>
        <v>3.9333333333322247</v>
      </c>
      <c r="Q20" s="74">
        <f t="shared" ref="Q20" si="15">_xlfn.STDEV.S(C20,G20,K20)</f>
        <v>0.81853527718490227</v>
      </c>
      <c r="R20" s="81">
        <f t="shared" ref="R20" si="16">_xlfn.STDEV.S(D20,H20,L20)</f>
        <v>1.8502252115188882</v>
      </c>
      <c r="S20" s="77">
        <f t="shared" ref="S20" si="17">_xlfn.STDEV.S(E20,I20,M20)</f>
        <v>1.401189970466032</v>
      </c>
      <c r="T20" s="74">
        <f t="shared" ref="T20" si="18">1.96*(Q20/SQRT(3))</f>
        <v>0.92625986274286021</v>
      </c>
      <c r="U20" s="81">
        <f t="shared" ref="U20" si="19">1.96*(R20/SQRT(3))</f>
        <v>2.0937269269064505</v>
      </c>
      <c r="V20" s="77">
        <f t="shared" ref="V20" si="20">1.96*(S20/SQRT(3))</f>
        <v>1.5855957170033599</v>
      </c>
    </row>
    <row r="21" spans="2:22" x14ac:dyDescent="0.3">
      <c r="B21" s="69"/>
      <c r="C21" s="81"/>
      <c r="D21" s="81"/>
      <c r="E21" s="77"/>
      <c r="F21" s="74"/>
      <c r="G21" s="81"/>
      <c r="H21" s="81"/>
      <c r="I21" s="77"/>
      <c r="J21" s="74"/>
      <c r="K21" s="81"/>
      <c r="L21" s="81"/>
      <c r="M21" s="81"/>
      <c r="N21" s="74"/>
      <c r="O21" s="81"/>
      <c r="P21" s="81"/>
      <c r="Q21" s="74"/>
      <c r="R21" s="81"/>
      <c r="S21" s="77"/>
      <c r="T21" s="74"/>
      <c r="U21" s="81"/>
      <c r="V21" s="77"/>
    </row>
    <row r="22" spans="2:22" x14ac:dyDescent="0.3">
      <c r="B22" s="82">
        <v>1E-3</v>
      </c>
      <c r="C22" s="81">
        <v>3.7999999999982492</v>
      </c>
      <c r="D22" s="81">
        <v>92.80000000000399</v>
      </c>
      <c r="E22" s="77">
        <v>3.3999999999977657</v>
      </c>
      <c r="F22" s="74"/>
      <c r="G22" s="81">
        <v>6.0000000000002274</v>
      </c>
      <c r="H22" s="81">
        <v>88.900000000002422</v>
      </c>
      <c r="I22" s="77">
        <v>5.0999999999973564</v>
      </c>
      <c r="J22" s="74"/>
      <c r="K22" s="81">
        <v>5.5999999999940542</v>
      </c>
      <c r="L22" s="81">
        <v>89.09999999999485</v>
      </c>
      <c r="M22" s="81">
        <v>5.3000000000111012</v>
      </c>
      <c r="N22" s="74">
        <f t="shared" ref="N22" si="21">(C22+G22+K22)/3</f>
        <v>5.1333333333308433</v>
      </c>
      <c r="O22" s="81">
        <f t="shared" ref="O22" si="22">(D22+H22+L22)/3</f>
        <v>90.266666666667092</v>
      </c>
      <c r="P22" s="81">
        <f t="shared" ref="P22" si="23">(E22+I22+M22)/3</f>
        <v>4.6000000000020744</v>
      </c>
      <c r="Q22" s="74">
        <f t="shared" ref="Q22" si="24">_xlfn.STDEV.S(C22,G22,K22)</f>
        <v>1.1718930554163607</v>
      </c>
      <c r="R22" s="81">
        <f t="shared" ref="R22" si="25">_xlfn.STDEV.S(D22,H22,L22)</f>
        <v>2.196208854673467</v>
      </c>
      <c r="S22" s="77">
        <f t="shared" ref="S22" si="26">_xlfn.STDEV.S(E22,I22,M22)</f>
        <v>1.0440306508954276</v>
      </c>
      <c r="T22" s="74">
        <f t="shared" ref="T22" si="27">1.96*(Q22/SQRT(3))</f>
        <v>1.3261218311719343</v>
      </c>
      <c r="U22" s="81">
        <f t="shared" ref="U22" si="28">1.96*(R22/SQRT(3))</f>
        <v>2.485244275947037</v>
      </c>
      <c r="V22" s="77">
        <f t="shared" ref="V22" si="29">1.96*(S22/SQRT(3))</f>
        <v>1.1814318995799229</v>
      </c>
    </row>
    <row r="23" spans="2:22" x14ac:dyDescent="0.3">
      <c r="B23" s="69"/>
      <c r="C23" s="81"/>
      <c r="D23" s="81"/>
      <c r="E23" s="77"/>
      <c r="F23" s="74"/>
      <c r="G23" s="81"/>
      <c r="H23" s="81"/>
      <c r="I23" s="77"/>
      <c r="J23" s="74"/>
      <c r="K23" s="81"/>
      <c r="L23" s="81"/>
      <c r="M23" s="81"/>
      <c r="N23" s="74"/>
      <c r="O23" s="81"/>
      <c r="P23" s="81"/>
      <c r="Q23" s="74"/>
      <c r="R23" s="81"/>
      <c r="S23" s="77"/>
      <c r="T23" s="74"/>
      <c r="U23" s="81"/>
      <c r="V23" s="77"/>
    </row>
    <row r="24" spans="2:22" x14ac:dyDescent="0.3">
      <c r="B24" s="70">
        <v>0.1</v>
      </c>
      <c r="C24" s="79">
        <v>3.9000000000015689</v>
      </c>
      <c r="D24" s="79">
        <v>92.200000000005389</v>
      </c>
      <c r="E24" s="80">
        <v>3.8999999999930477</v>
      </c>
      <c r="F24" s="75"/>
      <c r="G24" s="79">
        <v>6.100000000003547</v>
      </c>
      <c r="H24" s="79">
        <v>88.599999999999568</v>
      </c>
      <c r="I24" s="80">
        <v>5.2999999999968903</v>
      </c>
      <c r="J24" s="75"/>
      <c r="K24" s="79">
        <v>6.6999999999950433</v>
      </c>
      <c r="L24" s="79">
        <v>88.2000000000005</v>
      </c>
      <c r="M24" s="79">
        <v>5.1000000000044619</v>
      </c>
      <c r="N24" s="75">
        <f t="shared" ref="N24" si="30">(C24+G24+K24)/3</f>
        <v>5.5666666666667197</v>
      </c>
      <c r="O24" s="79">
        <f t="shared" ref="O24" si="31">(D24+H24+L24)/3</f>
        <v>89.66666666666849</v>
      </c>
      <c r="P24" s="79">
        <f t="shared" ref="P24" si="32">(E24+I24+M24)/3</f>
        <v>4.7666666666647997</v>
      </c>
      <c r="Q24" s="75">
        <f t="shared" ref="Q24" si="33">_xlfn.STDEV.S(C24,G24,K24)</f>
        <v>1.4742229591642462</v>
      </c>
      <c r="R24" s="79">
        <f t="shared" ref="R24" si="34">_xlfn.STDEV.S(D24,H24,L24)</f>
        <v>2.2030282189174772</v>
      </c>
      <c r="S24" s="80">
        <f t="shared" ref="S24" si="35">_xlfn.STDEV.S(E24,I24,M24)</f>
        <v>0.75718777944390558</v>
      </c>
      <c r="T24" s="75">
        <f t="shared" ref="T24" si="36">1.96*(Q24/SQRT(3))</f>
        <v>1.6682403237452483</v>
      </c>
      <c r="U24" s="79">
        <f t="shared" ref="U24" si="37">1.96*(R24/SQRT(3))</f>
        <v>2.4929611130397209</v>
      </c>
      <c r="V24" s="80">
        <f t="shared" ref="V24" si="38">1.96*(S24/SQRT(3))</f>
        <v>0.85683863384650638</v>
      </c>
    </row>
    <row r="27" spans="2:22" x14ac:dyDescent="0.3">
      <c r="B27" t="s">
        <v>37</v>
      </c>
      <c r="N27" s="68" t="s">
        <v>40</v>
      </c>
      <c r="O27" s="71"/>
      <c r="P27" s="72"/>
      <c r="Q27" s="68" t="s">
        <v>41</v>
      </c>
      <c r="R27" s="71"/>
      <c r="S27" s="72"/>
      <c r="T27" s="68" t="s">
        <v>42</v>
      </c>
      <c r="U27" s="71"/>
      <c r="V27" s="72"/>
    </row>
    <row r="28" spans="2:22" x14ac:dyDescent="0.3">
      <c r="B28" s="68" t="s">
        <v>46</v>
      </c>
      <c r="C28" s="71" t="s">
        <v>30</v>
      </c>
      <c r="D28" s="71" t="s">
        <v>19</v>
      </c>
      <c r="E28" s="72" t="s">
        <v>44</v>
      </c>
      <c r="F28" s="68" t="s">
        <v>43</v>
      </c>
      <c r="G28" s="71" t="s">
        <v>30</v>
      </c>
      <c r="H28" s="71" t="s">
        <v>19</v>
      </c>
      <c r="I28" s="72" t="s">
        <v>44</v>
      </c>
      <c r="J28" s="68" t="s">
        <v>45</v>
      </c>
      <c r="K28" s="71" t="s">
        <v>30</v>
      </c>
      <c r="L28" s="71" t="s">
        <v>19</v>
      </c>
      <c r="M28" s="71" t="s">
        <v>44</v>
      </c>
      <c r="N28" s="68" t="s">
        <v>30</v>
      </c>
      <c r="O28" s="71" t="s">
        <v>19</v>
      </c>
      <c r="P28" s="71" t="s">
        <v>44</v>
      </c>
      <c r="Q28" s="68" t="s">
        <v>30</v>
      </c>
      <c r="R28" s="71" t="s">
        <v>19</v>
      </c>
      <c r="S28" s="72" t="s">
        <v>44</v>
      </c>
      <c r="T28" s="68" t="s">
        <v>30</v>
      </c>
      <c r="U28" s="71" t="s">
        <v>19</v>
      </c>
      <c r="V28" s="72" t="s">
        <v>44</v>
      </c>
    </row>
    <row r="29" spans="2:22" x14ac:dyDescent="0.3">
      <c r="B29" s="69"/>
      <c r="E29" s="73"/>
      <c r="F29" s="69"/>
      <c r="I29" s="73"/>
      <c r="J29" s="69"/>
      <c r="N29" s="69"/>
      <c r="Q29" s="69"/>
      <c r="S29" s="73"/>
      <c r="T29" s="69"/>
      <c r="V29" s="73"/>
    </row>
    <row r="30" spans="2:22" x14ac:dyDescent="0.3">
      <c r="B30" s="69">
        <v>0</v>
      </c>
      <c r="C30" s="81">
        <v>2.3000000000052978</v>
      </c>
      <c r="D30" s="81">
        <v>94.100000000000961</v>
      </c>
      <c r="E30" s="77">
        <v>3.5999999999937469</v>
      </c>
      <c r="F30" s="74"/>
      <c r="G30" s="81">
        <v>3.700000000002035</v>
      </c>
      <c r="H30" s="81">
        <v>91.599999999999682</v>
      </c>
      <c r="I30" s="77">
        <v>4.6999999999982887</v>
      </c>
      <c r="J30" s="74"/>
      <c r="K30" s="81">
        <v>5.6000000000011596</v>
      </c>
      <c r="L30" s="81">
        <v>90.299999999999159</v>
      </c>
      <c r="M30" s="81">
        <v>4.099999999999687</v>
      </c>
      <c r="N30" s="74">
        <f>(C30+G30+K30)/3</f>
        <v>3.8666666666694973</v>
      </c>
      <c r="O30" s="81">
        <f t="shared" ref="O30" si="39">(D30+H30+L30)/3</f>
        <v>91.999999999999929</v>
      </c>
      <c r="P30" s="81">
        <f t="shared" ref="P30" si="40">(E30+I30+M30)/3</f>
        <v>4.1333333333305742</v>
      </c>
      <c r="Q30" s="74">
        <f>_xlfn.STDEV.S(C30,G30,K30)</f>
        <v>1.6563010998386443</v>
      </c>
      <c r="R30" s="81">
        <f t="shared" ref="R30" si="41">_xlfn.STDEV.S(D30,H30,L30)</f>
        <v>1.9313207915837223</v>
      </c>
      <c r="S30" s="77">
        <f t="shared" ref="S30" si="42">_xlfn.STDEV.S(E30,I30,M30)</f>
        <v>0.55075705473076264</v>
      </c>
      <c r="T30" s="74">
        <f>1.96*(Q30/SQRT(3))</f>
        <v>1.8742811362677925</v>
      </c>
      <c r="U30" s="81">
        <f t="shared" ref="U30" si="43">1.96*(R30/SQRT(3))</f>
        <v>2.1854952146682711</v>
      </c>
      <c r="V30" s="77">
        <f t="shared" ref="V30" si="44">1.96*(S30/SQRT(3))</f>
        <v>0.62324027826150685</v>
      </c>
    </row>
    <row r="31" spans="2:22" x14ac:dyDescent="0.3">
      <c r="B31" s="69"/>
      <c r="C31" s="81"/>
      <c r="D31" s="81"/>
      <c r="E31" s="77"/>
      <c r="F31" s="74"/>
      <c r="G31" s="81"/>
      <c r="H31" s="81"/>
      <c r="I31" s="77"/>
      <c r="J31" s="74"/>
      <c r="K31" s="81"/>
      <c r="L31" s="81"/>
      <c r="M31" s="81"/>
      <c r="N31" s="74"/>
      <c r="O31" s="81"/>
      <c r="P31" s="81"/>
      <c r="Q31" s="74"/>
      <c r="R31" s="81"/>
      <c r="S31" s="77"/>
      <c r="T31" s="74"/>
      <c r="U31" s="81"/>
      <c r="V31" s="77"/>
    </row>
    <row r="32" spans="2:22" x14ac:dyDescent="0.3">
      <c r="B32" s="82">
        <v>1.0000000000000001E-5</v>
      </c>
      <c r="C32" s="81">
        <v>3.9000000000015689</v>
      </c>
      <c r="D32" s="81">
        <v>93.799999999987449</v>
      </c>
      <c r="E32" s="77">
        <v>2.3000000000109875</v>
      </c>
      <c r="F32" s="74"/>
      <c r="G32" s="81">
        <v>5.1000000000058776</v>
      </c>
      <c r="H32" s="81">
        <v>90.199999999995839</v>
      </c>
      <c r="I32" s="77">
        <v>4.6999999999982887</v>
      </c>
      <c r="J32" s="74"/>
      <c r="K32" s="81">
        <v>6.2999999999959755</v>
      </c>
      <c r="L32" s="81">
        <v>88.799999999999102</v>
      </c>
      <c r="M32" s="81">
        <v>4.900000000004928</v>
      </c>
      <c r="N32" s="74">
        <f t="shared" ref="N32" si="45">(C32+G32+K32)/3</f>
        <v>5.100000000001141</v>
      </c>
      <c r="O32" s="81">
        <f t="shared" ref="O32" si="46">(D32+H32+L32)/3</f>
        <v>90.933333333327468</v>
      </c>
      <c r="P32" s="81">
        <f t="shared" ref="P32" si="47">(E32+I32+M32)/3</f>
        <v>3.9666666666714012</v>
      </c>
      <c r="Q32" s="74">
        <f t="shared" ref="Q32" si="48">_xlfn.STDEV.S(C32,G32,K32)</f>
        <v>1.1999999999972042</v>
      </c>
      <c r="R32" s="81">
        <f t="shared" ref="R32" si="49">_xlfn.STDEV.S(D32,H32,L32)</f>
        <v>2.5794056162810688</v>
      </c>
      <c r="S32" s="77">
        <f t="shared" ref="S32" si="50">_xlfn.STDEV.S(E32,I32,M32)</f>
        <v>1.4468356276088745</v>
      </c>
      <c r="T32" s="74">
        <f t="shared" ref="T32" si="51">1.96*(Q32/SQRT(3))</f>
        <v>1.357927833130836</v>
      </c>
      <c r="U32" s="81">
        <f t="shared" ref="U32" si="52">1.96*(R32/SQRT(3))</f>
        <v>2.918872232741851</v>
      </c>
      <c r="V32" s="77">
        <f t="shared" ref="V32" si="53">1.96*(S32/SQRT(3))</f>
        <v>1.6372486405833249</v>
      </c>
    </row>
    <row r="33" spans="2:22" x14ac:dyDescent="0.3">
      <c r="B33" s="69"/>
      <c r="C33" s="81"/>
      <c r="D33" s="81"/>
      <c r="E33" s="77"/>
      <c r="F33" s="74"/>
      <c r="G33" s="81"/>
      <c r="H33" s="81"/>
      <c r="I33" s="77"/>
      <c r="J33" s="74"/>
      <c r="K33" s="81"/>
      <c r="L33" s="81"/>
      <c r="M33" s="81"/>
      <c r="N33" s="74"/>
      <c r="O33" s="81"/>
      <c r="P33" s="81"/>
      <c r="Q33" s="74"/>
      <c r="R33" s="81"/>
      <c r="S33" s="77"/>
      <c r="T33" s="74"/>
      <c r="U33" s="81"/>
      <c r="V33" s="77"/>
    </row>
    <row r="34" spans="2:22" x14ac:dyDescent="0.3">
      <c r="B34" s="82">
        <v>1E-3</v>
      </c>
      <c r="C34" s="81">
        <v>3.7999999999982492</v>
      </c>
      <c r="D34" s="81">
        <v>93.399999999988381</v>
      </c>
      <c r="E34" s="77">
        <v>2.8000000000133749</v>
      </c>
      <c r="F34" s="74"/>
      <c r="G34" s="81">
        <v>5.8000000000006935</v>
      </c>
      <c r="H34" s="81">
        <v>89.399999999997704</v>
      </c>
      <c r="I34" s="77">
        <v>4.8000000000016083</v>
      </c>
      <c r="J34" s="74"/>
      <c r="K34" s="81">
        <v>5.2000000000020918</v>
      </c>
      <c r="L34" s="81">
        <v>88.299999999996714</v>
      </c>
      <c r="M34" s="81">
        <v>6.500000000001199</v>
      </c>
      <c r="N34" s="74">
        <f t="shared" ref="N34" si="54">(C34+G34+K34)/3</f>
        <v>4.9333333333336782</v>
      </c>
      <c r="O34" s="81">
        <f t="shared" ref="O34" si="55">(D34+H34+L34)/3</f>
        <v>90.366666666660933</v>
      </c>
      <c r="P34" s="81">
        <f t="shared" ref="P34" si="56">(E34+I34+M34)/3</f>
        <v>4.7000000000053941</v>
      </c>
      <c r="Q34" s="74">
        <f t="shared" ref="Q34" si="57">_xlfn.STDEV.S(C34,G34,K34)</f>
        <v>1.0263202878909075</v>
      </c>
      <c r="R34" s="81">
        <f t="shared" ref="R34" si="58">_xlfn.STDEV.S(D34,H34,L34)</f>
        <v>2.6839026311152012</v>
      </c>
      <c r="S34" s="77">
        <f t="shared" ref="S34" si="59">_xlfn.STDEV.S(E34,I34,M34)</f>
        <v>1.8520259177389788</v>
      </c>
      <c r="T34" s="74">
        <f t="shared" ref="T34" si="60">1.96*(Q34/SQRT(3))</f>
        <v>1.1613907371976357</v>
      </c>
      <c r="U34" s="81">
        <f t="shared" ref="U34" si="61">1.96*(R34/SQRT(3))</f>
        <v>3.0371217368440884</v>
      </c>
      <c r="V34" s="77">
        <f t="shared" ref="V34" si="62">1.96*(S34/SQRT(3))</f>
        <v>2.095764617819416</v>
      </c>
    </row>
    <row r="35" spans="2:22" x14ac:dyDescent="0.3">
      <c r="B35" s="69"/>
      <c r="C35" s="81"/>
      <c r="D35" s="81"/>
      <c r="E35" s="77"/>
      <c r="F35" s="74"/>
      <c r="G35" s="81"/>
      <c r="H35" s="81"/>
      <c r="I35" s="77"/>
      <c r="J35" s="74"/>
      <c r="K35" s="81"/>
      <c r="L35" s="81"/>
      <c r="M35" s="81"/>
      <c r="N35" s="74"/>
      <c r="O35" s="81"/>
      <c r="P35" s="81"/>
      <c r="Q35" s="74"/>
      <c r="R35" s="81"/>
      <c r="S35" s="77"/>
      <c r="T35" s="74"/>
      <c r="U35" s="81"/>
      <c r="V35" s="77"/>
    </row>
    <row r="36" spans="2:22" x14ac:dyDescent="0.3">
      <c r="B36" s="70">
        <v>0.1</v>
      </c>
      <c r="C36" s="79">
        <v>4.9000000000063437</v>
      </c>
      <c r="D36" s="79">
        <v>92.399999999997817</v>
      </c>
      <c r="E36" s="80">
        <v>2.6999999999958444</v>
      </c>
      <c r="F36" s="75"/>
      <c r="G36" s="79">
        <v>6.0000000000002274</v>
      </c>
      <c r="H36" s="79">
        <v>89.300000000001489</v>
      </c>
      <c r="I36" s="80">
        <v>4.6999999999982887</v>
      </c>
      <c r="J36" s="75"/>
      <c r="K36" s="79">
        <v>7.1999999999974307</v>
      </c>
      <c r="L36" s="79">
        <v>87.499999999998579</v>
      </c>
      <c r="M36" s="79">
        <v>5.3000000000039957</v>
      </c>
      <c r="N36" s="75">
        <f t="shared" ref="N36" si="63">(C36+G36+K36)/3</f>
        <v>6.0333333333346673</v>
      </c>
      <c r="O36" s="79">
        <f t="shared" ref="O36" si="64">(D36+H36+L36)/3</f>
        <v>89.733333333332624</v>
      </c>
      <c r="P36" s="79">
        <f t="shared" ref="P36" si="65">(E36+I36+M36)/3</f>
        <v>4.2333333333327099</v>
      </c>
      <c r="Q36" s="75">
        <f t="shared" ref="Q36" si="66">_xlfn.STDEV.S(C36,G36,K36)</f>
        <v>1.1503622617780602</v>
      </c>
      <c r="R36" s="79">
        <f t="shared" ref="R36" si="67">_xlfn.STDEV.S(D36,H36,L36)</f>
        <v>2.4785748593355095</v>
      </c>
      <c r="S36" s="80">
        <f t="shared" ref="S36" si="68">_xlfn.STDEV.S(E36,I36,M36)</f>
        <v>1.3613718571144215</v>
      </c>
      <c r="T36" s="75">
        <f t="shared" ref="T36" si="69">1.96*(Q36/SQRT(3))</f>
        <v>1.3017574445461737</v>
      </c>
      <c r="U36" s="79">
        <f t="shared" ref="U36" si="70">1.96*(R36/SQRT(3))</f>
        <v>2.804771489998231</v>
      </c>
      <c r="V36" s="80">
        <f t="shared" ref="V36" si="71">1.96*(S36/SQRT(3))</f>
        <v>1.5405372800174963</v>
      </c>
    </row>
    <row r="64" spans="2:2" x14ac:dyDescent="0.3">
      <c r="B64" t="s">
        <v>47</v>
      </c>
    </row>
    <row r="65" spans="1:7" x14ac:dyDescent="0.3">
      <c r="B65" t="s">
        <v>35</v>
      </c>
      <c r="C65" t="s">
        <v>36</v>
      </c>
      <c r="D65" t="s">
        <v>37</v>
      </c>
      <c r="E65" t="s">
        <v>52</v>
      </c>
      <c r="F65" t="s">
        <v>53</v>
      </c>
      <c r="G65" t="s">
        <v>54</v>
      </c>
    </row>
    <row r="66" spans="1:7" x14ac:dyDescent="0.3">
      <c r="A66">
        <v>0</v>
      </c>
      <c r="B66" s="74">
        <v>2.2000000000019782</v>
      </c>
      <c r="C66" s="74">
        <v>2.9333333333336022</v>
      </c>
      <c r="D66" s="74">
        <v>3.8666666666694973</v>
      </c>
      <c r="E66" s="74">
        <v>1.3720000000007815</v>
      </c>
      <c r="F66" s="74">
        <v>1.4148853114101556</v>
      </c>
      <c r="G66" s="74">
        <v>1.8742811362677925</v>
      </c>
    </row>
    <row r="67" spans="1:7" x14ac:dyDescent="0.3">
      <c r="A67" s="82">
        <v>1.0000000000000001E-5</v>
      </c>
      <c r="B67" s="74">
        <v>4.0333333333345918</v>
      </c>
      <c r="C67" s="74">
        <v>4.2999999999982679</v>
      </c>
      <c r="D67" s="74">
        <v>5.100000000001141</v>
      </c>
      <c r="E67" s="74">
        <v>1.9248401953906307</v>
      </c>
      <c r="F67" s="74">
        <v>0.92625986274286021</v>
      </c>
      <c r="G67" s="74">
        <v>1.357927833130836</v>
      </c>
    </row>
    <row r="68" spans="1:7" x14ac:dyDescent="0.3">
      <c r="A68" s="82">
        <v>1E-3</v>
      </c>
      <c r="B68" s="74">
        <v>5.2666666666686028</v>
      </c>
      <c r="C68" s="74">
        <v>5.1333333333308433</v>
      </c>
      <c r="D68" s="74">
        <v>4.9333333333336782</v>
      </c>
      <c r="E68" s="74">
        <v>2.6157821859720931</v>
      </c>
      <c r="F68" s="74">
        <v>1.3261218311719343</v>
      </c>
      <c r="G68" s="74">
        <v>1.1613907371976357</v>
      </c>
    </row>
    <row r="69" spans="1:7" x14ac:dyDescent="0.3">
      <c r="A69">
        <v>0.1</v>
      </c>
      <c r="B69" s="75">
        <v>4.6999999999997044</v>
      </c>
      <c r="C69" s="75">
        <v>5.5666666666667197</v>
      </c>
      <c r="D69" s="75">
        <v>6.0333333333346673</v>
      </c>
      <c r="E69" s="75">
        <v>3.4173767717359103</v>
      </c>
      <c r="F69" s="75">
        <v>1.6682403237452483</v>
      </c>
      <c r="G69" s="75">
        <v>1.3017574445461737</v>
      </c>
    </row>
    <row r="71" spans="1:7" x14ac:dyDescent="0.3">
      <c r="B71" t="s">
        <v>73</v>
      </c>
    </row>
    <row r="72" spans="1:7" x14ac:dyDescent="0.3">
      <c r="B72" t="s">
        <v>35</v>
      </c>
      <c r="C72" t="s">
        <v>36</v>
      </c>
      <c r="D72" t="s">
        <v>37</v>
      </c>
      <c r="E72" t="s">
        <v>52</v>
      </c>
      <c r="F72" t="s">
        <v>53</v>
      </c>
      <c r="G72" t="s">
        <v>54</v>
      </c>
    </row>
    <row r="73" spans="1:7" x14ac:dyDescent="0.3">
      <c r="A73">
        <v>0</v>
      </c>
      <c r="B73" s="81">
        <v>94.133333333331848</v>
      </c>
      <c r="C73" s="81">
        <v>92.43333333333463</v>
      </c>
      <c r="D73" s="81">
        <v>91.999999999999929</v>
      </c>
      <c r="E73" s="81">
        <v>3.0810745600286928</v>
      </c>
      <c r="F73" s="81">
        <v>1.82933333332907</v>
      </c>
      <c r="G73" s="81">
        <v>2.1854952146682711</v>
      </c>
    </row>
    <row r="74" spans="1:7" x14ac:dyDescent="0.3">
      <c r="A74" s="82">
        <v>1.0000000000000001E-5</v>
      </c>
      <c r="B74" s="81">
        <v>92.733333333330378</v>
      </c>
      <c r="C74" s="81">
        <v>91.766666666669508</v>
      </c>
      <c r="D74" s="81">
        <v>90.933333333327468</v>
      </c>
      <c r="E74" s="81">
        <v>3.5933333333319224</v>
      </c>
      <c r="F74" s="81">
        <v>2.0937269269064505</v>
      </c>
      <c r="G74" s="81">
        <v>2.918872232741851</v>
      </c>
    </row>
    <row r="75" spans="1:7" x14ac:dyDescent="0.3">
      <c r="A75" s="82">
        <v>1E-3</v>
      </c>
      <c r="B75" s="81">
        <v>90.833333333333613</v>
      </c>
      <c r="C75" s="81">
        <v>90.266666666667092</v>
      </c>
      <c r="D75" s="81">
        <v>90.366666666660933</v>
      </c>
      <c r="E75" s="81">
        <v>3.6796067422685312</v>
      </c>
      <c r="F75" s="81">
        <v>2.485244275947037</v>
      </c>
      <c r="G75" s="81">
        <v>3.0371217368440884</v>
      </c>
    </row>
    <row r="76" spans="1:7" x14ac:dyDescent="0.3">
      <c r="A76">
        <v>0.1</v>
      </c>
      <c r="B76" s="79">
        <v>91.03333333333552</v>
      </c>
      <c r="C76" s="79">
        <v>89.66666666666849</v>
      </c>
      <c r="D76" s="79">
        <v>89.733333333332624</v>
      </c>
      <c r="E76" s="79">
        <v>4.9846379117368089</v>
      </c>
      <c r="F76" s="79">
        <v>2.4929611130397209</v>
      </c>
      <c r="G76" s="79">
        <v>2.804771489998231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A9B0C-C19E-4EDF-9121-2F5703DA45C6}">
  <dimension ref="A1:M103"/>
  <sheetViews>
    <sheetView topLeftCell="A29" workbookViewId="0">
      <selection activeCell="E116" sqref="E116"/>
    </sheetView>
  </sheetViews>
  <sheetFormatPr defaultRowHeight="14.4" x14ac:dyDescent="0.3"/>
  <cols>
    <col min="4" max="4" width="16.21875" customWidth="1"/>
    <col min="5" max="5" width="20.44140625" customWidth="1"/>
    <col min="6" max="6" width="17.109375" customWidth="1"/>
  </cols>
  <sheetData>
    <row r="1" spans="1:11" x14ac:dyDescent="0.3">
      <c r="A1" t="s">
        <v>55</v>
      </c>
    </row>
    <row r="2" spans="1:11" x14ac:dyDescent="0.3">
      <c r="A2" t="s">
        <v>56</v>
      </c>
    </row>
    <row r="3" spans="1:11" ht="15" thickBot="1" x14ac:dyDescent="0.35"/>
    <row r="4" spans="1:11" x14ac:dyDescent="0.3">
      <c r="B4" s="129" t="s">
        <v>57</v>
      </c>
      <c r="C4" s="130"/>
      <c r="D4" s="27" t="s">
        <v>21</v>
      </c>
      <c r="E4" s="23" t="s">
        <v>22</v>
      </c>
      <c r="F4" s="29" t="s">
        <v>23</v>
      </c>
      <c r="G4" s="18" t="s">
        <v>20</v>
      </c>
      <c r="H4" s="34" t="s">
        <v>32</v>
      </c>
      <c r="I4" s="31" t="s">
        <v>33</v>
      </c>
      <c r="J4" s="33" t="s">
        <v>34</v>
      </c>
      <c r="K4" s="3" t="s">
        <v>24</v>
      </c>
    </row>
    <row r="5" spans="1:11" ht="15" thickBot="1" x14ac:dyDescent="0.35">
      <c r="B5" s="93"/>
      <c r="C5" s="94"/>
      <c r="D5" s="24"/>
      <c r="E5" s="21"/>
      <c r="F5" s="28"/>
      <c r="G5" s="20"/>
      <c r="H5" s="11"/>
      <c r="I5" s="22"/>
      <c r="J5" s="32"/>
      <c r="K5" s="6"/>
    </row>
    <row r="6" spans="1:11" x14ac:dyDescent="0.3">
      <c r="A6" s="18" t="s">
        <v>25</v>
      </c>
      <c r="B6" s="95" t="s">
        <v>29</v>
      </c>
      <c r="C6" s="25" t="s">
        <v>30</v>
      </c>
      <c r="D6" s="37">
        <v>41.552599999999998</v>
      </c>
      <c r="E6" s="38">
        <v>41.643500000000003</v>
      </c>
      <c r="F6" s="39">
        <f>E6-D6</f>
        <v>9.0900000000004866E-2</v>
      </c>
      <c r="G6" s="121">
        <f xml:space="preserve"> 0.1-(F6+F7)</f>
        <v>4.2999999999921157E-3</v>
      </c>
      <c r="H6" s="122">
        <f>(F6*100)/0.1</f>
        <v>90.900000000004866</v>
      </c>
      <c r="I6" s="123">
        <f>F7*100/0.1</f>
        <v>4.8000000000030241</v>
      </c>
      <c r="J6" s="124">
        <f>G6*100/0.1</f>
        <v>4.2999999999921155</v>
      </c>
      <c r="K6" s="120">
        <f>H6+I6+J6</f>
        <v>100</v>
      </c>
    </row>
    <row r="7" spans="1:11" ht="15" thickBot="1" x14ac:dyDescent="0.35">
      <c r="A7" s="19"/>
      <c r="B7" s="103"/>
      <c r="C7" s="46" t="s">
        <v>19</v>
      </c>
      <c r="D7" s="57">
        <v>47.946899999999999</v>
      </c>
      <c r="E7" s="47">
        <v>47.951700000000002</v>
      </c>
      <c r="F7" s="48">
        <f>E7-D7</f>
        <v>4.8000000000030241E-3</v>
      </c>
      <c r="G7" s="97"/>
      <c r="H7" s="99"/>
      <c r="I7" s="101"/>
      <c r="J7" s="110"/>
      <c r="K7" s="113"/>
    </row>
    <row r="8" spans="1:11" x14ac:dyDescent="0.3">
      <c r="A8" s="19"/>
      <c r="B8" s="95" t="s">
        <v>58</v>
      </c>
      <c r="C8" s="64" t="s">
        <v>30</v>
      </c>
      <c r="D8" s="50">
        <v>45.170099999999998</v>
      </c>
      <c r="E8" s="51">
        <v>45.2639</v>
      </c>
      <c r="F8" s="52">
        <f>E8-D8</f>
        <v>9.380000000000166E-2</v>
      </c>
      <c r="G8" s="107">
        <f t="shared" ref="G8" si="0" xml:space="preserve"> 0.1-(F8+F9)</f>
        <v>3.5999999999972998E-3</v>
      </c>
      <c r="H8" s="108">
        <f t="shared" ref="H8" si="1">(F8*100)/0.1</f>
        <v>93.80000000000166</v>
      </c>
      <c r="I8" s="109">
        <f t="shared" ref="I8" si="2">F9*100/0.1</f>
        <v>2.6000000000010459</v>
      </c>
      <c r="J8" s="114">
        <f t="shared" ref="J8" si="3">G8*100/0.1</f>
        <v>3.5999999999972996</v>
      </c>
      <c r="K8" s="120">
        <f t="shared" ref="K8" si="4">H8+I8+J8</f>
        <v>100</v>
      </c>
    </row>
    <row r="9" spans="1:11" ht="15" thickBot="1" x14ac:dyDescent="0.35">
      <c r="A9" s="19"/>
      <c r="B9" s="103"/>
      <c r="C9" s="64" t="s">
        <v>19</v>
      </c>
      <c r="D9" s="57">
        <v>42.677599999999998</v>
      </c>
      <c r="E9" s="47">
        <v>42.680199999999999</v>
      </c>
      <c r="F9" s="48">
        <f t="shared" ref="F9:F29" si="5">E9-D9</f>
        <v>2.6000000000010459E-3</v>
      </c>
      <c r="G9" s="97"/>
      <c r="H9" s="99"/>
      <c r="I9" s="101"/>
      <c r="J9" s="110"/>
      <c r="K9" s="112"/>
    </row>
    <row r="10" spans="1:11" x14ac:dyDescent="0.3">
      <c r="A10" s="19"/>
      <c r="B10" s="95" t="s">
        <v>59</v>
      </c>
      <c r="C10" s="49" t="s">
        <v>30</v>
      </c>
      <c r="D10" s="50">
        <v>58.726199999999999</v>
      </c>
      <c r="E10" s="51">
        <v>58.820599999999999</v>
      </c>
      <c r="F10" s="55">
        <f>E10-D10</f>
        <v>9.4400000000000261E-2</v>
      </c>
      <c r="G10" s="107">
        <f t="shared" ref="G10" si="6" xml:space="preserve"> 0.1-(F10+F11)</f>
        <v>3.6000000000044052E-3</v>
      </c>
      <c r="H10" s="108">
        <f t="shared" ref="H10" si="7">(F10*100)/0.1</f>
        <v>94.400000000000261</v>
      </c>
      <c r="I10" s="109">
        <f t="shared" ref="I10" si="8">F11*100/0.1</f>
        <v>1.9999999999953388</v>
      </c>
      <c r="J10" s="114">
        <f t="shared" ref="J10" si="9">G10*100/0.1</f>
        <v>3.600000000004405</v>
      </c>
      <c r="K10" s="119">
        <f t="shared" ref="K10" si="10">H10+I10+J10</f>
        <v>100</v>
      </c>
    </row>
    <row r="11" spans="1:11" ht="15" thickBot="1" x14ac:dyDescent="0.35">
      <c r="A11" s="19"/>
      <c r="B11" s="103"/>
      <c r="C11" s="26" t="s">
        <v>19</v>
      </c>
      <c r="D11" s="59">
        <v>46.925400000000003</v>
      </c>
      <c r="E11" s="53">
        <v>46.927399999999999</v>
      </c>
      <c r="F11" s="56">
        <f t="shared" si="5"/>
        <v>1.9999999999953388E-3</v>
      </c>
      <c r="G11" s="104"/>
      <c r="H11" s="105"/>
      <c r="I11" s="106"/>
      <c r="J11" s="115"/>
      <c r="K11" s="118"/>
    </row>
    <row r="12" spans="1:11" x14ac:dyDescent="0.3">
      <c r="A12" s="19"/>
      <c r="B12" s="95" t="s">
        <v>60</v>
      </c>
      <c r="C12" s="25" t="s">
        <v>30</v>
      </c>
      <c r="D12" s="50">
        <v>41.767099999999999</v>
      </c>
      <c r="E12" s="51">
        <v>41.860199999999999</v>
      </c>
      <c r="F12" s="55">
        <f t="shared" si="5"/>
        <v>9.3099999999999739E-2</v>
      </c>
      <c r="G12" s="107">
        <f t="shared" ref="G12" si="11" xml:space="preserve"> 0.1-(F12+F13)</f>
        <v>3.2000000000053375E-3</v>
      </c>
      <c r="H12" s="108">
        <f t="shared" ref="H12" si="12">(F12*100)/0.1</f>
        <v>93.099999999999739</v>
      </c>
      <c r="I12" s="109">
        <f t="shared" ref="I12" si="13">F13*100/0.1</f>
        <v>3.6999999999949296</v>
      </c>
      <c r="J12" s="114">
        <f t="shared" ref="J12" si="14">G12*100/0.1</f>
        <v>3.2000000000053372</v>
      </c>
      <c r="K12" s="119">
        <f t="shared" ref="K12:K28" si="15">H12+I12+J12</f>
        <v>100</v>
      </c>
    </row>
    <row r="13" spans="1:11" ht="15" thickBot="1" x14ac:dyDescent="0.35">
      <c r="A13" s="20"/>
      <c r="B13" s="103"/>
      <c r="C13" s="26" t="s">
        <v>19</v>
      </c>
      <c r="D13" s="42">
        <v>43.075400000000002</v>
      </c>
      <c r="E13" s="40">
        <v>43.079099999999997</v>
      </c>
      <c r="F13" s="43">
        <f t="shared" si="5"/>
        <v>3.6999999999949296E-3</v>
      </c>
      <c r="G13" s="98"/>
      <c r="H13" s="100"/>
      <c r="I13" s="102"/>
      <c r="J13" s="111"/>
      <c r="K13" s="113"/>
    </row>
    <row r="14" spans="1:11" x14ac:dyDescent="0.3">
      <c r="A14" s="18" t="s">
        <v>26</v>
      </c>
      <c r="B14" s="95" t="s">
        <v>29</v>
      </c>
      <c r="C14" s="49" t="s">
        <v>30</v>
      </c>
      <c r="D14" s="57">
        <v>55.221299999999999</v>
      </c>
      <c r="E14" s="47">
        <v>55.225499999999997</v>
      </c>
      <c r="F14" s="58">
        <f>E14-D14</f>
        <v>4.199999999997317E-3</v>
      </c>
      <c r="G14" s="97">
        <f xml:space="preserve"> 0.1-(F14+F15)</f>
        <v>9.0000000000003966E-4</v>
      </c>
      <c r="H14" s="99">
        <f>(F14*100)/0.1</f>
        <v>4.199999999997317</v>
      </c>
      <c r="I14" s="101">
        <f t="shared" ref="I14" si="16">F15*100/0.1</f>
        <v>94.900000000002649</v>
      </c>
      <c r="J14" s="110">
        <f t="shared" ref="J14" si="17">G14*100/0.1</f>
        <v>0.90000000000003966</v>
      </c>
      <c r="K14" s="112">
        <f t="shared" si="15"/>
        <v>100</v>
      </c>
    </row>
    <row r="15" spans="1:11" ht="15" thickBot="1" x14ac:dyDescent="0.35">
      <c r="A15" s="19"/>
      <c r="B15" s="103"/>
      <c r="C15" s="46" t="s">
        <v>19</v>
      </c>
      <c r="D15" s="57">
        <v>39.874099999999999</v>
      </c>
      <c r="E15" s="47">
        <v>39.969000000000001</v>
      </c>
      <c r="F15" s="48">
        <f>E15-D15</f>
        <v>9.4900000000002649E-2</v>
      </c>
      <c r="G15" s="97"/>
      <c r="H15" s="99"/>
      <c r="I15" s="101"/>
      <c r="J15" s="110"/>
      <c r="K15" s="112"/>
    </row>
    <row r="16" spans="1:11" x14ac:dyDescent="0.3">
      <c r="A16" s="19"/>
      <c r="B16" s="95" t="s">
        <v>58</v>
      </c>
      <c r="C16" s="64" t="s">
        <v>30</v>
      </c>
      <c r="D16" s="50">
        <v>32.145400000000002</v>
      </c>
      <c r="E16" s="51">
        <v>32.1616</v>
      </c>
      <c r="F16" s="55">
        <f t="shared" si="5"/>
        <v>1.6199999999997772E-2</v>
      </c>
      <c r="G16" s="107">
        <f t="shared" ref="G16" si="18" xml:space="preserve"> 0.1-(F16+F17)</f>
        <v>1.6000000000055137E-3</v>
      </c>
      <c r="H16" s="108">
        <f t="shared" ref="H16" si="19">(F16*100)/0.1</f>
        <v>16.199999999997772</v>
      </c>
      <c r="I16" s="109">
        <f t="shared" ref="I16" si="20">F17*100/0.1</f>
        <v>82.19999999999672</v>
      </c>
      <c r="J16" s="114">
        <f t="shared" ref="J16" si="21">G16*100/0.1</f>
        <v>1.6000000000055137</v>
      </c>
      <c r="K16" s="119">
        <f t="shared" si="15"/>
        <v>100</v>
      </c>
    </row>
    <row r="17" spans="1:11" ht="15" thickBot="1" x14ac:dyDescent="0.35">
      <c r="A17" s="19"/>
      <c r="B17" s="103"/>
      <c r="C17" s="64" t="s">
        <v>19</v>
      </c>
      <c r="D17" s="59">
        <v>31.584700000000002</v>
      </c>
      <c r="E17" s="53">
        <v>31.666899999999998</v>
      </c>
      <c r="F17" s="56">
        <f t="shared" si="5"/>
        <v>8.219999999999672E-2</v>
      </c>
      <c r="G17" s="104"/>
      <c r="H17" s="105"/>
      <c r="I17" s="106"/>
      <c r="J17" s="115"/>
      <c r="K17" s="118"/>
    </row>
    <row r="18" spans="1:11" x14ac:dyDescent="0.3">
      <c r="A18" s="19"/>
      <c r="B18" s="95" t="s">
        <v>59</v>
      </c>
      <c r="C18" s="64" t="s">
        <v>30</v>
      </c>
      <c r="D18" s="50">
        <v>57.245699999999999</v>
      </c>
      <c r="E18" s="51">
        <v>57.2744</v>
      </c>
      <c r="F18" s="55">
        <f t="shared" si="5"/>
        <v>2.8700000000000614E-2</v>
      </c>
      <c r="G18" s="107">
        <f t="shared" ref="G18" si="22" xml:space="preserve"> 0.1-(F18+F19)</f>
        <v>2.9000000000024839E-3</v>
      </c>
      <c r="H18" s="108">
        <f t="shared" ref="H18" si="23">(F18*100)/0.1</f>
        <v>28.700000000000614</v>
      </c>
      <c r="I18" s="109">
        <f t="shared" ref="I18" si="24">F19*100/0.1</f>
        <v>68.399999999996908</v>
      </c>
      <c r="J18" s="114">
        <f t="shared" ref="J18" si="25">G18*100/0.1</f>
        <v>2.9000000000024837</v>
      </c>
      <c r="K18" s="119">
        <f t="shared" si="15"/>
        <v>100</v>
      </c>
    </row>
    <row r="19" spans="1:11" ht="15" thickBot="1" x14ac:dyDescent="0.35">
      <c r="A19" s="19"/>
      <c r="B19" s="103"/>
      <c r="C19" s="64" t="s">
        <v>19</v>
      </c>
      <c r="D19" s="59">
        <v>42.7667</v>
      </c>
      <c r="E19" s="53">
        <v>42.835099999999997</v>
      </c>
      <c r="F19" s="56">
        <f t="shared" si="5"/>
        <v>6.8399999999996908E-2</v>
      </c>
      <c r="G19" s="104"/>
      <c r="H19" s="105"/>
      <c r="I19" s="106"/>
      <c r="J19" s="115"/>
      <c r="K19" s="118"/>
    </row>
    <row r="20" spans="1:11" x14ac:dyDescent="0.3">
      <c r="A20" s="19"/>
      <c r="B20" s="95" t="s">
        <v>60</v>
      </c>
      <c r="C20" s="64" t="s">
        <v>30</v>
      </c>
      <c r="D20" s="50">
        <v>47.884700000000002</v>
      </c>
      <c r="E20" s="51">
        <v>47.925899999999999</v>
      </c>
      <c r="F20" s="55">
        <f t="shared" si="5"/>
        <v>4.1199999999996351E-2</v>
      </c>
      <c r="G20" s="107">
        <f t="shared" ref="G20" si="26" xml:space="preserve"> 0.1-(F20+F21)</f>
        <v>3.8000000000039391E-3</v>
      </c>
      <c r="H20" s="108">
        <f t="shared" ref="H20" si="27">(F20*100)/0.1</f>
        <v>41.199999999996351</v>
      </c>
      <c r="I20" s="109">
        <f t="shared" ref="I20" si="28">F21*100/0.1</f>
        <v>54.999999999999716</v>
      </c>
      <c r="J20" s="114">
        <f t="shared" ref="J20" si="29">G20*100/0.1</f>
        <v>3.8000000000039389</v>
      </c>
      <c r="K20" s="119">
        <f t="shared" si="15"/>
        <v>100</v>
      </c>
    </row>
    <row r="21" spans="1:11" ht="15" thickBot="1" x14ac:dyDescent="0.35">
      <c r="A21" s="20"/>
      <c r="B21" s="103"/>
      <c r="C21" s="26" t="s">
        <v>19</v>
      </c>
      <c r="D21" s="42">
        <v>47.157499999999999</v>
      </c>
      <c r="E21" s="40">
        <v>47.212499999999999</v>
      </c>
      <c r="F21" s="43">
        <f t="shared" si="5"/>
        <v>5.4999999999999716E-2</v>
      </c>
      <c r="G21" s="98"/>
      <c r="H21" s="100"/>
      <c r="I21" s="102"/>
      <c r="J21" s="111"/>
      <c r="K21" s="113"/>
    </row>
    <row r="22" spans="1:11" x14ac:dyDescent="0.3">
      <c r="A22" s="18" t="s">
        <v>27</v>
      </c>
      <c r="B22" s="95" t="s">
        <v>29</v>
      </c>
      <c r="C22" s="49" t="s">
        <v>30</v>
      </c>
      <c r="D22" s="57">
        <v>47.787799999999997</v>
      </c>
      <c r="E22" s="47">
        <v>47.790100000000002</v>
      </c>
      <c r="F22" s="58">
        <f t="shared" si="5"/>
        <v>2.3000000000052978E-3</v>
      </c>
      <c r="G22" s="97">
        <f xml:space="preserve"> 0.1-(F22+F23)</f>
        <v>1.9999999999811835E-4</v>
      </c>
      <c r="H22" s="99">
        <f>(F22*100)/0.1</f>
        <v>2.3000000000052978</v>
      </c>
      <c r="I22" s="101">
        <f t="shared" ref="I22" si="30">F23*100/0.1</f>
        <v>97.499999999996589</v>
      </c>
      <c r="J22" s="110">
        <f t="shared" ref="J22" si="31">G22*100/0.1</f>
        <v>0.19999999999811835</v>
      </c>
      <c r="K22" s="112">
        <f t="shared" si="15"/>
        <v>100</v>
      </c>
    </row>
    <row r="23" spans="1:11" ht="15" thickBot="1" x14ac:dyDescent="0.35">
      <c r="A23" s="19"/>
      <c r="B23" s="103"/>
      <c r="C23" s="64" t="s">
        <v>19</v>
      </c>
      <c r="D23" s="59">
        <v>43.113100000000003</v>
      </c>
      <c r="E23" s="53">
        <v>43.210599999999999</v>
      </c>
      <c r="F23" s="54">
        <f t="shared" si="5"/>
        <v>9.7499999999996589E-2</v>
      </c>
      <c r="G23" s="104"/>
      <c r="H23" s="105"/>
      <c r="I23" s="106"/>
      <c r="J23" s="115"/>
      <c r="K23" s="118"/>
    </row>
    <row r="24" spans="1:11" x14ac:dyDescent="0.3">
      <c r="A24" s="19"/>
      <c r="B24" s="95" t="s">
        <v>58</v>
      </c>
      <c r="C24" s="49" t="s">
        <v>30</v>
      </c>
      <c r="D24" s="57">
        <v>61.667000000000002</v>
      </c>
      <c r="E24" s="47">
        <v>61.685600000000001</v>
      </c>
      <c r="F24" s="58">
        <f t="shared" si="5"/>
        <v>1.8599999999999284E-2</v>
      </c>
      <c r="G24" s="97">
        <f t="shared" ref="G24" si="32" xml:space="preserve"> 0.1-(F24+F25)</f>
        <v>2.3000000000038823E-3</v>
      </c>
      <c r="H24" s="99">
        <f t="shared" ref="H24" si="33">(F24*100)/0.1</f>
        <v>18.599999999999284</v>
      </c>
      <c r="I24" s="101">
        <f t="shared" ref="I24" si="34">F25*100/0.1</f>
        <v>79.09999999999684</v>
      </c>
      <c r="J24" s="110">
        <f t="shared" ref="J24" si="35">G24*100/0.1</f>
        <v>2.3000000000038821</v>
      </c>
      <c r="K24" s="112">
        <f t="shared" si="15"/>
        <v>100</v>
      </c>
    </row>
    <row r="25" spans="1:11" ht="15" thickBot="1" x14ac:dyDescent="0.35">
      <c r="A25" s="19"/>
      <c r="B25" s="103"/>
      <c r="C25" s="64" t="s">
        <v>19</v>
      </c>
      <c r="D25" s="59">
        <v>62.109400000000001</v>
      </c>
      <c r="E25" s="53">
        <v>62.188499999999998</v>
      </c>
      <c r="F25" s="54">
        <f t="shared" si="5"/>
        <v>7.909999999999684E-2</v>
      </c>
      <c r="G25" s="104"/>
      <c r="H25" s="105"/>
      <c r="I25" s="106"/>
      <c r="J25" s="115"/>
      <c r="K25" s="118"/>
    </row>
    <row r="26" spans="1:11" x14ac:dyDescent="0.3">
      <c r="A26" s="19"/>
      <c r="B26" s="95" t="s">
        <v>59</v>
      </c>
      <c r="C26" s="64" t="s">
        <v>30</v>
      </c>
      <c r="D26" s="60">
        <v>45.530900000000003</v>
      </c>
      <c r="E26" s="61">
        <v>45.560099999999998</v>
      </c>
      <c r="F26" s="62">
        <f t="shared" si="5"/>
        <v>2.9199999999995896E-2</v>
      </c>
      <c r="G26" s="107">
        <f t="shared" ref="G26" si="36" xml:space="preserve"> 0.1-(F26+F27)</f>
        <v>2.5000000000034162E-3</v>
      </c>
      <c r="H26" s="108">
        <f t="shared" ref="H26" si="37">(F26*100)/0.1</f>
        <v>29.199999999995896</v>
      </c>
      <c r="I26" s="109">
        <f t="shared" ref="I26" si="38">F27*100/0.1</f>
        <v>68.300000000000693</v>
      </c>
      <c r="J26" s="114">
        <f t="shared" ref="J26" si="39">G26*100/0.1</f>
        <v>2.5000000000034159</v>
      </c>
      <c r="K26" s="116">
        <f t="shared" si="15"/>
        <v>100</v>
      </c>
    </row>
    <row r="27" spans="1:11" ht="15" thickBot="1" x14ac:dyDescent="0.35">
      <c r="A27" s="19"/>
      <c r="B27" s="103"/>
      <c r="C27" s="64" t="s">
        <v>19</v>
      </c>
      <c r="D27" s="65">
        <v>46.394100000000002</v>
      </c>
      <c r="E27" s="53">
        <v>46.462400000000002</v>
      </c>
      <c r="F27" s="63">
        <f t="shared" si="5"/>
        <v>6.8300000000000693E-2</v>
      </c>
      <c r="G27" s="104"/>
      <c r="H27" s="105"/>
      <c r="I27" s="106"/>
      <c r="J27" s="115"/>
      <c r="K27" s="117"/>
    </row>
    <row r="28" spans="1:11" x14ac:dyDescent="0.3">
      <c r="A28" s="19"/>
      <c r="B28" s="95" t="s">
        <v>60</v>
      </c>
      <c r="C28" s="49" t="s">
        <v>30</v>
      </c>
      <c r="D28" s="57">
        <v>31.226900000000001</v>
      </c>
      <c r="E28" s="47">
        <v>31.277699999999999</v>
      </c>
      <c r="F28" s="58">
        <f t="shared" si="5"/>
        <v>5.0799999999998846E-2</v>
      </c>
      <c r="G28" s="97">
        <f t="shared" ref="G28" si="40" xml:space="preserve"> 0.1-(F28+F29)</f>
        <v>1.7000000000017279E-3</v>
      </c>
      <c r="H28" s="99">
        <f t="shared" ref="H28" si="41">(F28*100)/0.1</f>
        <v>50.799999999998846</v>
      </c>
      <c r="I28" s="101">
        <f t="shared" ref="I28" si="42">F29*100/0.1</f>
        <v>47.499999999999432</v>
      </c>
      <c r="J28" s="110">
        <f t="shared" ref="J28" si="43">G28*100/0.1</f>
        <v>1.7000000000017279</v>
      </c>
      <c r="K28" s="112">
        <f t="shared" si="15"/>
        <v>100</v>
      </c>
    </row>
    <row r="29" spans="1:11" ht="15" thickBot="1" x14ac:dyDescent="0.35">
      <c r="A29" s="20"/>
      <c r="B29" s="103"/>
      <c r="C29" s="26" t="s">
        <v>19</v>
      </c>
      <c r="D29" s="42">
        <v>48.8673</v>
      </c>
      <c r="E29" s="40">
        <v>48.9148</v>
      </c>
      <c r="F29" s="41">
        <f t="shared" si="5"/>
        <v>4.7499999999999432E-2</v>
      </c>
      <c r="G29" s="98"/>
      <c r="H29" s="100"/>
      <c r="I29" s="102"/>
      <c r="J29" s="111"/>
      <c r="K29" s="113"/>
    </row>
    <row r="51" spans="1:11" ht="15" thickBot="1" x14ac:dyDescent="0.35"/>
    <row r="52" spans="1:11" x14ac:dyDescent="0.3">
      <c r="B52" s="129" t="s">
        <v>57</v>
      </c>
      <c r="C52" s="130"/>
      <c r="D52" s="27" t="s">
        <v>21</v>
      </c>
      <c r="E52" s="23" t="s">
        <v>22</v>
      </c>
      <c r="F52" s="29" t="s">
        <v>23</v>
      </c>
      <c r="G52" s="18" t="s">
        <v>20</v>
      </c>
      <c r="H52" s="34" t="s">
        <v>32</v>
      </c>
      <c r="I52" s="31" t="s">
        <v>33</v>
      </c>
      <c r="J52" s="33" t="s">
        <v>34</v>
      </c>
      <c r="K52" s="3" t="s">
        <v>24</v>
      </c>
    </row>
    <row r="53" spans="1:11" ht="15" thickBot="1" x14ac:dyDescent="0.35">
      <c r="B53" s="93"/>
      <c r="C53" s="94"/>
      <c r="D53" s="24"/>
      <c r="E53" s="21"/>
      <c r="F53" s="28"/>
      <c r="G53" s="20"/>
      <c r="H53" s="11"/>
      <c r="I53" s="22"/>
      <c r="J53" s="32"/>
      <c r="K53" s="6"/>
    </row>
    <row r="54" spans="1:11" x14ac:dyDescent="0.3">
      <c r="A54" s="18" t="s">
        <v>26</v>
      </c>
      <c r="B54" s="95" t="s">
        <v>61</v>
      </c>
      <c r="C54" s="49" t="s">
        <v>30</v>
      </c>
      <c r="D54" s="57">
        <v>42.031500000000001</v>
      </c>
      <c r="E54" s="47">
        <v>42.072099999999999</v>
      </c>
      <c r="F54" s="58">
        <f>E54-D54</f>
        <v>4.0599999999997749E-2</v>
      </c>
      <c r="G54" s="97">
        <f xml:space="preserve"> 0.1-(F54+F55)</f>
        <v>2.2999999999967768E-3</v>
      </c>
      <c r="H54" s="99">
        <f>(F54*100)/0.1</f>
        <v>40.599999999997749</v>
      </c>
      <c r="I54" s="101">
        <f t="shared" ref="I54" si="44">F55*100/0.1</f>
        <v>57.10000000000548</v>
      </c>
      <c r="J54" s="110">
        <f t="shared" ref="J54" si="45">G54*100/0.1</f>
        <v>2.2999999999967766</v>
      </c>
      <c r="K54" s="112">
        <f t="shared" ref="K54" si="46">H54+I54+J54</f>
        <v>100</v>
      </c>
    </row>
    <row r="55" spans="1:11" ht="15" thickBot="1" x14ac:dyDescent="0.35">
      <c r="A55" s="19"/>
      <c r="B55" s="103"/>
      <c r="C55" s="46" t="s">
        <v>19</v>
      </c>
      <c r="D55" s="57">
        <v>42.315399999999997</v>
      </c>
      <c r="E55" s="47">
        <v>42.372500000000002</v>
      </c>
      <c r="F55" s="48">
        <f>E55-D55</f>
        <v>5.710000000000548E-2</v>
      </c>
      <c r="G55" s="97"/>
      <c r="H55" s="99"/>
      <c r="I55" s="101"/>
      <c r="J55" s="110"/>
      <c r="K55" s="112"/>
    </row>
    <row r="56" spans="1:11" x14ac:dyDescent="0.3">
      <c r="A56" s="19"/>
      <c r="B56" s="95" t="s">
        <v>62</v>
      </c>
      <c r="C56" s="64" t="s">
        <v>30</v>
      </c>
      <c r="D56" s="50">
        <v>46.821300000000001</v>
      </c>
      <c r="E56" s="51">
        <v>46.8626</v>
      </c>
      <c r="F56" s="55">
        <f t="shared" ref="F56:F69" si="47">E56-D56</f>
        <v>4.129999999999967E-2</v>
      </c>
      <c r="G56" s="107">
        <f t="shared" ref="G56" si="48" xml:space="preserve"> 0.1-(F56+F57)</f>
        <v>1.8999999999977091E-3</v>
      </c>
      <c r="H56" s="108">
        <f t="shared" ref="H56" si="49">(F56*100)/0.1</f>
        <v>41.29999999999967</v>
      </c>
      <c r="I56" s="109">
        <f t="shared" ref="I56" si="50">F57*100/0.1</f>
        <v>56.800000000002626</v>
      </c>
      <c r="J56" s="114">
        <f t="shared" ref="J56" si="51">G56*100/0.1</f>
        <v>1.8999999999977091</v>
      </c>
      <c r="K56" s="119">
        <f t="shared" ref="K56" si="52">H56+I56+J56</f>
        <v>100</v>
      </c>
    </row>
    <row r="57" spans="1:11" ht="15" thickBot="1" x14ac:dyDescent="0.35">
      <c r="A57" s="19"/>
      <c r="B57" s="103"/>
      <c r="C57" s="64" t="s">
        <v>19</v>
      </c>
      <c r="D57" s="59">
        <v>46.9514</v>
      </c>
      <c r="E57" s="53">
        <v>47.008200000000002</v>
      </c>
      <c r="F57" s="56">
        <f t="shared" si="47"/>
        <v>5.6800000000002626E-2</v>
      </c>
      <c r="G57" s="104"/>
      <c r="H57" s="105"/>
      <c r="I57" s="106"/>
      <c r="J57" s="115"/>
      <c r="K57" s="118"/>
    </row>
    <row r="58" spans="1:11" x14ac:dyDescent="0.3">
      <c r="A58" s="19"/>
      <c r="B58" s="95" t="s">
        <v>63</v>
      </c>
      <c r="C58" s="64" t="s">
        <v>30</v>
      </c>
      <c r="D58" s="50">
        <v>47.205500000000001</v>
      </c>
      <c r="E58" s="51">
        <v>47.248199999999997</v>
      </c>
      <c r="F58" s="55">
        <f t="shared" si="47"/>
        <v>4.2699999999996407E-2</v>
      </c>
      <c r="G58" s="107">
        <f t="shared" ref="G58" si="53" xml:space="preserve"> 0.1-(F58+F59)</f>
        <v>3.500000000008191E-3</v>
      </c>
      <c r="H58" s="108">
        <f t="shared" ref="H58" si="54">(F58*100)/0.1</f>
        <v>42.699999999996407</v>
      </c>
      <c r="I58" s="109">
        <f t="shared" ref="I58" si="55">F59*100/0.1</f>
        <v>53.799999999995407</v>
      </c>
      <c r="J58" s="114">
        <f t="shared" ref="J58" si="56">G58*100/0.1</f>
        <v>3.5000000000081908</v>
      </c>
      <c r="K58" s="119">
        <f t="shared" ref="K58" si="57">H58+I58+J58</f>
        <v>100</v>
      </c>
    </row>
    <row r="59" spans="1:11" ht="15" thickBot="1" x14ac:dyDescent="0.35">
      <c r="A59" s="19"/>
      <c r="B59" s="103"/>
      <c r="C59" s="64" t="s">
        <v>19</v>
      </c>
      <c r="D59" s="59">
        <v>47.384300000000003</v>
      </c>
      <c r="E59" s="53">
        <v>47.438099999999999</v>
      </c>
      <c r="F59" s="56">
        <f t="shared" si="47"/>
        <v>5.3799999999995407E-2</v>
      </c>
      <c r="G59" s="104"/>
      <c r="H59" s="105"/>
      <c r="I59" s="106"/>
      <c r="J59" s="115"/>
      <c r="K59" s="118"/>
    </row>
    <row r="60" spans="1:11" x14ac:dyDescent="0.3">
      <c r="A60" s="19"/>
      <c r="B60" s="95" t="s">
        <v>64</v>
      </c>
      <c r="C60" s="64" t="s">
        <v>30</v>
      </c>
      <c r="D60" s="50">
        <v>47.651200000000003</v>
      </c>
      <c r="E60" s="51">
        <v>47.693899999999999</v>
      </c>
      <c r="F60" s="55">
        <f t="shared" si="47"/>
        <v>4.2699999999996407E-2</v>
      </c>
      <c r="G60" s="107">
        <f t="shared" ref="G60" si="58" xml:space="preserve"> 0.1-(F60+F61)</f>
        <v>2.1000000000043484E-3</v>
      </c>
      <c r="H60" s="108">
        <f t="shared" ref="H60" si="59">(F60*100)/0.1</f>
        <v>42.699999999996407</v>
      </c>
      <c r="I60" s="109">
        <f t="shared" ref="I60" si="60">F61*100/0.1</f>
        <v>55.19999999999925</v>
      </c>
      <c r="J60" s="114">
        <f t="shared" ref="J60" si="61">G60*100/0.1</f>
        <v>2.1000000000043482</v>
      </c>
      <c r="K60" s="119">
        <f t="shared" ref="K60" si="62">H60+I60+J60</f>
        <v>100</v>
      </c>
    </row>
    <row r="61" spans="1:11" ht="15" thickBot="1" x14ac:dyDescent="0.35">
      <c r="A61" s="20"/>
      <c r="B61" s="103"/>
      <c r="C61" s="26" t="s">
        <v>19</v>
      </c>
      <c r="D61" s="42">
        <v>47.1873</v>
      </c>
      <c r="E61" s="40">
        <v>47.2425</v>
      </c>
      <c r="F61" s="43">
        <f t="shared" si="47"/>
        <v>5.519999999999925E-2</v>
      </c>
      <c r="G61" s="98"/>
      <c r="H61" s="100"/>
      <c r="I61" s="102"/>
      <c r="J61" s="111"/>
      <c r="K61" s="113"/>
    </row>
    <row r="62" spans="1:11" x14ac:dyDescent="0.3">
      <c r="A62" s="18" t="s">
        <v>27</v>
      </c>
      <c r="B62" s="95" t="s">
        <v>61</v>
      </c>
      <c r="C62" s="49" t="s">
        <v>30</v>
      </c>
      <c r="D62" s="57">
        <v>43.251600000000003</v>
      </c>
      <c r="E62" s="47">
        <v>43.299799999999998</v>
      </c>
      <c r="F62" s="58">
        <f t="shared" si="47"/>
        <v>4.8199999999994247E-2</v>
      </c>
      <c r="G62" s="97">
        <f xml:space="preserve"> 0.1-(F62+F63)</f>
        <v>1.6000000000090664E-3</v>
      </c>
      <c r="H62" s="99">
        <f>(F62*100)/0.1</f>
        <v>48.199999999994247</v>
      </c>
      <c r="I62" s="101">
        <f t="shared" ref="I62" si="63">F63*100/0.1</f>
        <v>50.199999999996692</v>
      </c>
      <c r="J62" s="110">
        <f t="shared" ref="J62" si="64">G62*100/0.1</f>
        <v>1.6000000000090664</v>
      </c>
      <c r="K62" s="112">
        <f t="shared" ref="K62" si="65">H62+I62+J62</f>
        <v>100</v>
      </c>
    </row>
    <row r="63" spans="1:11" ht="15" thickBot="1" x14ac:dyDescent="0.35">
      <c r="A63" s="19"/>
      <c r="B63" s="103"/>
      <c r="C63" s="64" t="s">
        <v>19</v>
      </c>
      <c r="D63" s="59">
        <v>43.951700000000002</v>
      </c>
      <c r="E63" s="53">
        <v>44.001899999999999</v>
      </c>
      <c r="F63" s="54">
        <f t="shared" si="47"/>
        <v>5.0199999999996692E-2</v>
      </c>
      <c r="G63" s="104"/>
      <c r="H63" s="105"/>
      <c r="I63" s="106"/>
      <c r="J63" s="115"/>
      <c r="K63" s="118"/>
    </row>
    <row r="64" spans="1:11" x14ac:dyDescent="0.3">
      <c r="A64" s="19"/>
      <c r="B64" s="95" t="s">
        <v>62</v>
      </c>
      <c r="C64" s="49" t="s">
        <v>30</v>
      </c>
      <c r="D64" s="57">
        <v>42.999400000000001</v>
      </c>
      <c r="E64" s="47">
        <v>43.048299999999998</v>
      </c>
      <c r="F64" s="58">
        <f t="shared" si="47"/>
        <v>4.8899999999996169E-2</v>
      </c>
      <c r="G64" s="97">
        <f t="shared" ref="G64" si="66" xml:space="preserve"> 0.1-(F64+F65)</f>
        <v>2.4000000000072019E-3</v>
      </c>
      <c r="H64" s="99">
        <f t="shared" ref="H64" si="67">(F64*100)/0.1</f>
        <v>48.899999999996169</v>
      </c>
      <c r="I64" s="101">
        <f t="shared" ref="I64" si="68">F65*100/0.1</f>
        <v>48.699999999996635</v>
      </c>
      <c r="J64" s="110">
        <f t="shared" ref="J64" si="69">G64*100/0.1</f>
        <v>2.4000000000072017</v>
      </c>
      <c r="K64" s="112">
        <f t="shared" ref="K64" si="70">H64+I64+J64</f>
        <v>100</v>
      </c>
    </row>
    <row r="65" spans="1:13" ht="15" thickBot="1" x14ac:dyDescent="0.35">
      <c r="A65" s="19"/>
      <c r="B65" s="103"/>
      <c r="C65" s="64" t="s">
        <v>19</v>
      </c>
      <c r="D65" s="59">
        <v>45.104700000000001</v>
      </c>
      <c r="E65" s="53">
        <v>45.153399999999998</v>
      </c>
      <c r="F65" s="54">
        <f t="shared" si="47"/>
        <v>4.8699999999996635E-2</v>
      </c>
      <c r="G65" s="104"/>
      <c r="H65" s="105"/>
      <c r="I65" s="106"/>
      <c r="J65" s="115"/>
      <c r="K65" s="118"/>
    </row>
    <row r="66" spans="1:13" x14ac:dyDescent="0.3">
      <c r="A66" s="19"/>
      <c r="B66" s="95" t="s">
        <v>63</v>
      </c>
      <c r="C66" s="64" t="s">
        <v>30</v>
      </c>
      <c r="D66" s="60">
        <v>35.660400000000003</v>
      </c>
      <c r="E66" s="61">
        <v>35.711399999999998</v>
      </c>
      <c r="F66" s="62">
        <f t="shared" si="47"/>
        <v>5.0999999999994827E-2</v>
      </c>
      <c r="G66" s="107">
        <f t="shared" ref="G66" si="71" xml:space="preserve"> 0.1-(F66+F67)</f>
        <v>2.6000000000067358E-3</v>
      </c>
      <c r="H66" s="108">
        <f t="shared" ref="H66" si="72">(F66*100)/0.1</f>
        <v>50.999999999994827</v>
      </c>
      <c r="I66" s="109">
        <f t="shared" ref="I66" si="73">F67*100/0.1</f>
        <v>46.399999999998442</v>
      </c>
      <c r="J66" s="114">
        <f t="shared" ref="J66" si="74">G66*100/0.1</f>
        <v>2.6000000000067356</v>
      </c>
      <c r="K66" s="116">
        <f t="shared" ref="K66" si="75">H66+I66+J66</f>
        <v>100</v>
      </c>
    </row>
    <row r="67" spans="1:13" ht="15" thickBot="1" x14ac:dyDescent="0.35">
      <c r="A67" s="19"/>
      <c r="B67" s="103"/>
      <c r="C67" s="64" t="s">
        <v>19</v>
      </c>
      <c r="D67" s="65">
        <v>35.289400000000001</v>
      </c>
      <c r="E67" s="53">
        <v>35.335799999999999</v>
      </c>
      <c r="F67" s="63">
        <f t="shared" si="47"/>
        <v>4.6399999999998442E-2</v>
      </c>
      <c r="G67" s="104"/>
      <c r="H67" s="105"/>
      <c r="I67" s="106"/>
      <c r="J67" s="115"/>
      <c r="K67" s="117"/>
      <c r="M67" t="s">
        <v>65</v>
      </c>
    </row>
    <row r="68" spans="1:13" x14ac:dyDescent="0.3">
      <c r="A68" s="19"/>
      <c r="B68" s="95" t="s">
        <v>64</v>
      </c>
      <c r="C68" s="49" t="s">
        <v>30</v>
      </c>
      <c r="D68" s="57">
        <v>36.015700000000002</v>
      </c>
      <c r="E68" s="47">
        <v>36.068100000000001</v>
      </c>
      <c r="F68" s="58">
        <f t="shared" si="47"/>
        <v>5.239999999999867E-2</v>
      </c>
      <c r="G68" s="97">
        <f t="shared" ref="G68" si="76" xml:space="preserve"> 0.1-(F68+F69)</f>
        <v>2.7999999999991643E-3</v>
      </c>
      <c r="H68" s="99">
        <f t="shared" ref="H68" si="77">(F68*100)/0.1</f>
        <v>52.39999999999867</v>
      </c>
      <c r="I68" s="101">
        <f t="shared" ref="I68" si="78">F69*100/0.1</f>
        <v>44.800000000002171</v>
      </c>
      <c r="J68" s="110">
        <f t="shared" ref="J68" si="79">G68*100/0.1</f>
        <v>2.799999999999164</v>
      </c>
      <c r="K68" s="112">
        <f t="shared" ref="K68" si="80">H68+I68+J68</f>
        <v>100</v>
      </c>
    </row>
    <row r="69" spans="1:13" ht="15" thickBot="1" x14ac:dyDescent="0.35">
      <c r="A69" s="20"/>
      <c r="B69" s="103"/>
      <c r="C69" s="26" t="s">
        <v>19</v>
      </c>
      <c r="D69" s="42">
        <v>35.847099999999998</v>
      </c>
      <c r="E69" s="40">
        <v>35.8919</v>
      </c>
      <c r="F69" s="41">
        <f t="shared" si="47"/>
        <v>4.4800000000002171E-2</v>
      </c>
      <c r="G69" s="98"/>
      <c r="H69" s="100"/>
      <c r="I69" s="102"/>
      <c r="J69" s="111"/>
      <c r="K69" s="113"/>
    </row>
    <row r="94" spans="1:7" x14ac:dyDescent="0.3">
      <c r="B94" t="s">
        <v>47</v>
      </c>
    </row>
    <row r="95" spans="1:7" x14ac:dyDescent="0.3">
      <c r="B95" t="s">
        <v>26</v>
      </c>
      <c r="C95" t="s">
        <v>27</v>
      </c>
    </row>
    <row r="96" spans="1:7" x14ac:dyDescent="0.3">
      <c r="A96">
        <v>0</v>
      </c>
      <c r="B96" s="81">
        <v>4.199999999997317</v>
      </c>
      <c r="C96" s="81">
        <v>2.3000000000052978</v>
      </c>
      <c r="D96" s="81"/>
      <c r="E96" s="81"/>
      <c r="F96" s="81"/>
      <c r="G96" s="81"/>
    </row>
    <row r="97" spans="1:7" x14ac:dyDescent="0.3">
      <c r="A97">
        <v>10</v>
      </c>
      <c r="B97" s="81">
        <v>16.199999999997772</v>
      </c>
      <c r="C97" s="81">
        <v>18.599999999999284</v>
      </c>
      <c r="D97" s="81"/>
      <c r="E97" s="81"/>
      <c r="F97" s="81"/>
      <c r="G97" s="81"/>
    </row>
    <row r="98" spans="1:7" x14ac:dyDescent="0.3">
      <c r="A98">
        <v>20</v>
      </c>
      <c r="B98" s="81">
        <v>28.700000000000614</v>
      </c>
      <c r="C98" s="81">
        <v>29.199999999995896</v>
      </c>
      <c r="D98" s="81"/>
      <c r="E98" s="81"/>
      <c r="F98" s="81"/>
      <c r="G98" s="81"/>
    </row>
    <row r="99" spans="1:7" x14ac:dyDescent="0.3">
      <c r="A99">
        <v>30</v>
      </c>
      <c r="B99" s="81">
        <v>41.199999999996351</v>
      </c>
      <c r="C99" s="81">
        <v>50.799999999998846</v>
      </c>
      <c r="D99" s="81"/>
      <c r="E99" s="81"/>
      <c r="F99" s="81"/>
      <c r="G99" s="81"/>
    </row>
    <row r="100" spans="1:7" x14ac:dyDescent="0.3">
      <c r="A100">
        <v>40</v>
      </c>
      <c r="B100" s="81">
        <v>40.599999999997749</v>
      </c>
      <c r="C100" s="81">
        <v>48.199999999994247</v>
      </c>
    </row>
    <row r="101" spans="1:7" x14ac:dyDescent="0.3">
      <c r="A101">
        <v>50</v>
      </c>
      <c r="B101" s="81">
        <v>41.29999999999967</v>
      </c>
      <c r="C101" s="81">
        <v>48.899999999996169</v>
      </c>
    </row>
    <row r="102" spans="1:7" x14ac:dyDescent="0.3">
      <c r="A102">
        <v>60</v>
      </c>
      <c r="B102" s="81">
        <v>42.699999999996407</v>
      </c>
      <c r="C102" s="81">
        <v>50.999999999994827</v>
      </c>
    </row>
    <row r="103" spans="1:7" x14ac:dyDescent="0.3">
      <c r="A103">
        <v>70</v>
      </c>
      <c r="B103" s="81">
        <v>42.699999999996407</v>
      </c>
      <c r="C103" s="81">
        <v>52.39999999999867</v>
      </c>
    </row>
  </sheetData>
  <mergeCells count="124">
    <mergeCell ref="K66:K67"/>
    <mergeCell ref="B68:B69"/>
    <mergeCell ref="G68:G69"/>
    <mergeCell ref="H68:H69"/>
    <mergeCell ref="I68:I69"/>
    <mergeCell ref="J68:J69"/>
    <mergeCell ref="K68:K69"/>
    <mergeCell ref="B66:B67"/>
    <mergeCell ref="G66:G67"/>
    <mergeCell ref="H66:H67"/>
    <mergeCell ref="I66:I67"/>
    <mergeCell ref="J66:J67"/>
    <mergeCell ref="K62:K63"/>
    <mergeCell ref="B64:B65"/>
    <mergeCell ref="G64:G65"/>
    <mergeCell ref="H64:H65"/>
    <mergeCell ref="I64:I65"/>
    <mergeCell ref="J64:J65"/>
    <mergeCell ref="K64:K65"/>
    <mergeCell ref="B62:B63"/>
    <mergeCell ref="G62:G63"/>
    <mergeCell ref="H62:H63"/>
    <mergeCell ref="I62:I63"/>
    <mergeCell ref="J62:J63"/>
    <mergeCell ref="K58:K59"/>
    <mergeCell ref="B60:B61"/>
    <mergeCell ref="G60:G61"/>
    <mergeCell ref="H60:H61"/>
    <mergeCell ref="I60:I61"/>
    <mergeCell ref="J60:J61"/>
    <mergeCell ref="K60:K61"/>
    <mergeCell ref="B58:B59"/>
    <mergeCell ref="G58:G59"/>
    <mergeCell ref="H58:H59"/>
    <mergeCell ref="I58:I59"/>
    <mergeCell ref="J58:J59"/>
    <mergeCell ref="K54:K55"/>
    <mergeCell ref="B56:B57"/>
    <mergeCell ref="G56:G57"/>
    <mergeCell ref="H56:H57"/>
    <mergeCell ref="I56:I57"/>
    <mergeCell ref="J56:J57"/>
    <mergeCell ref="K56:K57"/>
    <mergeCell ref="B54:B55"/>
    <mergeCell ref="G54:G55"/>
    <mergeCell ref="H54:H55"/>
    <mergeCell ref="I54:I55"/>
    <mergeCell ref="J54:J55"/>
    <mergeCell ref="B52:C52"/>
    <mergeCell ref="B53:C53"/>
    <mergeCell ref="K26:K27"/>
    <mergeCell ref="B28:B29"/>
    <mergeCell ref="G28:G29"/>
    <mergeCell ref="H28:H29"/>
    <mergeCell ref="I28:I29"/>
    <mergeCell ref="J28:J29"/>
    <mergeCell ref="K28:K29"/>
    <mergeCell ref="B26:B27"/>
    <mergeCell ref="G26:G27"/>
    <mergeCell ref="H26:H27"/>
    <mergeCell ref="I26:I27"/>
    <mergeCell ref="J26:J27"/>
    <mergeCell ref="K22:K23"/>
    <mergeCell ref="B24:B25"/>
    <mergeCell ref="G24:G25"/>
    <mergeCell ref="H24:H25"/>
    <mergeCell ref="I24:I25"/>
    <mergeCell ref="J24:J25"/>
    <mergeCell ref="K24:K25"/>
    <mergeCell ref="B22:B23"/>
    <mergeCell ref="G22:G23"/>
    <mergeCell ref="H22:H23"/>
    <mergeCell ref="I22:I23"/>
    <mergeCell ref="J22:J23"/>
    <mergeCell ref="K18:K19"/>
    <mergeCell ref="B20:B21"/>
    <mergeCell ref="G20:G21"/>
    <mergeCell ref="H20:H21"/>
    <mergeCell ref="I20:I21"/>
    <mergeCell ref="J20:J21"/>
    <mergeCell ref="K20:K21"/>
    <mergeCell ref="B18:B19"/>
    <mergeCell ref="G18:G19"/>
    <mergeCell ref="H18:H19"/>
    <mergeCell ref="I18:I19"/>
    <mergeCell ref="J18:J19"/>
    <mergeCell ref="K14:K15"/>
    <mergeCell ref="B16:B17"/>
    <mergeCell ref="G16:G17"/>
    <mergeCell ref="H16:H17"/>
    <mergeCell ref="I16:I17"/>
    <mergeCell ref="J16:J17"/>
    <mergeCell ref="K16:K17"/>
    <mergeCell ref="B14:B15"/>
    <mergeCell ref="G14:G15"/>
    <mergeCell ref="H14:H15"/>
    <mergeCell ref="I14:I15"/>
    <mergeCell ref="J14:J15"/>
    <mergeCell ref="K10:K11"/>
    <mergeCell ref="B12:B13"/>
    <mergeCell ref="G12:G13"/>
    <mergeCell ref="H12:H13"/>
    <mergeCell ref="I12:I13"/>
    <mergeCell ref="J12:J13"/>
    <mergeCell ref="K12:K13"/>
    <mergeCell ref="B10:B11"/>
    <mergeCell ref="G10:G11"/>
    <mergeCell ref="H10:H11"/>
    <mergeCell ref="I10:I11"/>
    <mergeCell ref="J10:J11"/>
    <mergeCell ref="B4:C4"/>
    <mergeCell ref="B5:C5"/>
    <mergeCell ref="B6:B7"/>
    <mergeCell ref="G6:G7"/>
    <mergeCell ref="H6:H7"/>
    <mergeCell ref="I6:I7"/>
    <mergeCell ref="J6:J7"/>
    <mergeCell ref="K6:K7"/>
    <mergeCell ref="B8:B9"/>
    <mergeCell ref="G8:G9"/>
    <mergeCell ref="H8:H9"/>
    <mergeCell ref="I8:I9"/>
    <mergeCell ref="J8:J9"/>
    <mergeCell ref="K8:K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8A69B-1C89-44CC-88A3-1820A9933070}">
  <dimension ref="A1:D12"/>
  <sheetViews>
    <sheetView workbookViewId="0">
      <selection activeCell="P6" sqref="P6"/>
    </sheetView>
  </sheetViews>
  <sheetFormatPr defaultRowHeight="14.4" x14ac:dyDescent="0.3"/>
  <cols>
    <col min="1" max="1" width="17.88671875" customWidth="1"/>
    <col min="2" max="2" width="17.33203125" bestFit="1" customWidth="1"/>
    <col min="3" max="3" width="14.109375" customWidth="1"/>
  </cols>
  <sheetData>
    <row r="1" spans="1:4" x14ac:dyDescent="0.3">
      <c r="D1" t="s">
        <v>68</v>
      </c>
    </row>
    <row r="2" spans="1:4" x14ac:dyDescent="0.3">
      <c r="B2" s="81"/>
      <c r="C2" s="81"/>
      <c r="D2" s="81">
        <v>8.4</v>
      </c>
    </row>
    <row r="3" spans="1:4" x14ac:dyDescent="0.3">
      <c r="B3" s="81"/>
      <c r="C3" s="81"/>
      <c r="D3" s="81">
        <v>3.7</v>
      </c>
    </row>
    <row r="4" spans="1:4" x14ac:dyDescent="0.3">
      <c r="B4" t="s">
        <v>101</v>
      </c>
      <c r="C4" t="s">
        <v>102</v>
      </c>
    </row>
    <row r="5" spans="1:4" x14ac:dyDescent="0.3">
      <c r="A5" t="s">
        <v>66</v>
      </c>
      <c r="B5" s="81">
        <v>62.97</v>
      </c>
      <c r="C5" s="81">
        <v>70.47</v>
      </c>
    </row>
    <row r="6" spans="1:4" x14ac:dyDescent="0.3">
      <c r="A6" t="s">
        <v>67</v>
      </c>
      <c r="B6" s="81">
        <v>41.3</v>
      </c>
      <c r="C6" s="81">
        <v>48.9</v>
      </c>
    </row>
    <row r="7" spans="1:4" x14ac:dyDescent="0.3">
      <c r="A7" t="s">
        <v>68</v>
      </c>
      <c r="B7" s="81">
        <v>8.4</v>
      </c>
      <c r="C7" s="81">
        <v>3.7</v>
      </c>
    </row>
    <row r="10" spans="1:4" x14ac:dyDescent="0.3">
      <c r="A10" s="88" t="s">
        <v>70</v>
      </c>
      <c r="B10" s="88"/>
    </row>
    <row r="11" spans="1:4" x14ac:dyDescent="0.3">
      <c r="A11" s="88" t="s">
        <v>69</v>
      </c>
      <c r="B11" s="88"/>
    </row>
    <row r="12" spans="1:4" x14ac:dyDescent="0.3">
      <c r="A12" t="s">
        <v>71</v>
      </c>
    </row>
  </sheetData>
  <mergeCells count="2">
    <mergeCell ref="A10:B10"/>
    <mergeCell ref="A11:B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CBE42-514B-49EA-B292-9A9446BB0907}">
  <dimension ref="A1:K26"/>
  <sheetViews>
    <sheetView topLeftCell="A27" workbookViewId="0">
      <selection activeCell="B19" sqref="B19:B20"/>
    </sheetView>
  </sheetViews>
  <sheetFormatPr defaultRowHeight="14.4" x14ac:dyDescent="0.3"/>
  <cols>
    <col min="4" max="4" width="16.21875" customWidth="1"/>
    <col min="5" max="5" width="19.77734375" customWidth="1"/>
    <col min="6" max="6" width="14.21875" customWidth="1"/>
    <col min="7" max="7" width="9" customWidth="1"/>
  </cols>
  <sheetData>
    <row r="1" spans="1:11" x14ac:dyDescent="0.3">
      <c r="B1" s="35" t="s">
        <v>28</v>
      </c>
      <c r="C1" s="36"/>
      <c r="D1" s="27" t="s">
        <v>21</v>
      </c>
      <c r="E1" s="23" t="s">
        <v>22</v>
      </c>
      <c r="F1" s="29" t="s">
        <v>23</v>
      </c>
      <c r="G1" s="18" t="s">
        <v>20</v>
      </c>
      <c r="H1" s="34" t="s">
        <v>32</v>
      </c>
      <c r="I1" s="31" t="s">
        <v>33</v>
      </c>
      <c r="J1" s="33" t="s">
        <v>34</v>
      </c>
      <c r="K1" s="3" t="s">
        <v>24</v>
      </c>
    </row>
    <row r="2" spans="1:11" ht="15" thickBot="1" x14ac:dyDescent="0.35">
      <c r="B2" s="93"/>
      <c r="C2" s="94"/>
      <c r="D2" s="24"/>
      <c r="E2" s="21"/>
      <c r="F2" s="28"/>
      <c r="G2" s="20"/>
      <c r="H2" s="11"/>
      <c r="I2" s="22"/>
      <c r="J2" s="32"/>
      <c r="K2" s="6"/>
    </row>
    <row r="3" spans="1:11" x14ac:dyDescent="0.3">
      <c r="A3" s="18" t="s">
        <v>35</v>
      </c>
      <c r="B3" s="95">
        <v>0</v>
      </c>
      <c r="C3" s="25" t="s">
        <v>30</v>
      </c>
      <c r="D3" s="37">
        <v>47.516399999999997</v>
      </c>
      <c r="E3" s="38">
        <v>47.519100000000002</v>
      </c>
      <c r="F3" s="39">
        <f>E3-D3</f>
        <v>2.7000000000043656E-3</v>
      </c>
      <c r="G3" s="121">
        <f xml:space="preserve"> 0.1-(F3+F4)</f>
        <v>1.3999999999953217E-3</v>
      </c>
      <c r="H3" s="122">
        <f>(F3*100)/0.1</f>
        <v>2.7000000000043656</v>
      </c>
      <c r="I3" s="123">
        <f>F4*100/0.1</f>
        <v>95.900000000000318</v>
      </c>
      <c r="J3" s="124">
        <f>G3*100/0.1</f>
        <v>1.3999999999953217</v>
      </c>
      <c r="K3" s="120">
        <f>H3+I3+J3</f>
        <v>100</v>
      </c>
    </row>
    <row r="4" spans="1:11" ht="15" thickBot="1" x14ac:dyDescent="0.35">
      <c r="A4" s="19"/>
      <c r="B4" s="103"/>
      <c r="C4" s="46" t="s">
        <v>19</v>
      </c>
      <c r="D4" s="57">
        <v>47.621000000000002</v>
      </c>
      <c r="E4" s="47">
        <v>47.716900000000003</v>
      </c>
      <c r="F4" s="48">
        <f>E4-D4</f>
        <v>9.5900000000000318E-2</v>
      </c>
      <c r="G4" s="97"/>
      <c r="H4" s="99"/>
      <c r="I4" s="101"/>
      <c r="J4" s="110"/>
      <c r="K4" s="113"/>
    </row>
    <row r="5" spans="1:11" x14ac:dyDescent="0.3">
      <c r="A5" s="19"/>
      <c r="B5" s="95">
        <v>10</v>
      </c>
      <c r="C5" s="64" t="s">
        <v>30</v>
      </c>
      <c r="D5" s="50">
        <v>47.559399999999997</v>
      </c>
      <c r="E5" s="51">
        <v>47.563099999999999</v>
      </c>
      <c r="F5" s="52">
        <f>E5-D5</f>
        <v>3.700000000002035E-3</v>
      </c>
      <c r="G5" s="107">
        <f t="shared" ref="G5" si="0" xml:space="preserve"> 0.1-(F5+F6)</f>
        <v>1.7999999999943894E-3</v>
      </c>
      <c r="H5" s="108">
        <f t="shared" ref="H5" si="1">(F5*100)/0.1</f>
        <v>3.700000000002035</v>
      </c>
      <c r="I5" s="109">
        <f t="shared" ref="I5" si="2">F6*100/0.1</f>
        <v>94.500000000003581</v>
      </c>
      <c r="J5" s="114">
        <f t="shared" ref="J5" si="3">G5*100/0.1</f>
        <v>1.7999999999943894</v>
      </c>
      <c r="K5" s="120">
        <f t="shared" ref="K5" si="4">H5+I5+J5</f>
        <v>100</v>
      </c>
    </row>
    <row r="6" spans="1:11" ht="15" thickBot="1" x14ac:dyDescent="0.35">
      <c r="A6" s="19"/>
      <c r="B6" s="103"/>
      <c r="C6" s="64" t="s">
        <v>19</v>
      </c>
      <c r="D6" s="57">
        <v>47.210599999999999</v>
      </c>
      <c r="E6" s="47">
        <v>47.305100000000003</v>
      </c>
      <c r="F6" s="48">
        <f t="shared" ref="F6:F26" si="5">E6-D6</f>
        <v>9.4500000000003581E-2</v>
      </c>
      <c r="G6" s="97"/>
      <c r="H6" s="99"/>
      <c r="I6" s="101"/>
      <c r="J6" s="110"/>
      <c r="K6" s="112"/>
    </row>
    <row r="7" spans="1:11" x14ac:dyDescent="0.3">
      <c r="A7" s="19"/>
      <c r="B7" s="95">
        <v>20</v>
      </c>
      <c r="C7" s="49" t="s">
        <v>30</v>
      </c>
      <c r="D7" s="50">
        <v>46.984699999999997</v>
      </c>
      <c r="E7" s="51">
        <v>46.988100000000003</v>
      </c>
      <c r="F7" s="55">
        <f>E7-D7</f>
        <v>3.4000000000062869E-3</v>
      </c>
      <c r="G7" s="107">
        <f t="shared" ref="G7" si="6" xml:space="preserve"> 0.1-(F7+F8)</f>
        <v>2.2999999999967768E-3</v>
      </c>
      <c r="H7" s="108">
        <f t="shared" ref="H7" si="7">(F7*100)/0.1</f>
        <v>3.4000000000062869</v>
      </c>
      <c r="I7" s="109">
        <f t="shared" ref="I7" si="8">F8*100/0.1</f>
        <v>94.299999999996942</v>
      </c>
      <c r="J7" s="114">
        <f t="shared" ref="J7" si="9">G7*100/0.1</f>
        <v>2.2999999999967766</v>
      </c>
      <c r="K7" s="119">
        <f t="shared" ref="K7" si="10">H7+I7+J7</f>
        <v>100</v>
      </c>
    </row>
    <row r="8" spans="1:11" ht="15" thickBot="1" x14ac:dyDescent="0.35">
      <c r="A8" s="19"/>
      <c r="B8" s="103"/>
      <c r="C8" s="26" t="s">
        <v>19</v>
      </c>
      <c r="D8" s="59">
        <v>47.580100000000002</v>
      </c>
      <c r="E8" s="53">
        <v>47.674399999999999</v>
      </c>
      <c r="F8" s="56">
        <f t="shared" si="5"/>
        <v>9.4299999999996942E-2</v>
      </c>
      <c r="G8" s="104"/>
      <c r="H8" s="105"/>
      <c r="I8" s="106"/>
      <c r="J8" s="115"/>
      <c r="K8" s="118"/>
    </row>
    <row r="9" spans="1:11" x14ac:dyDescent="0.3">
      <c r="A9" s="19"/>
      <c r="B9" s="95">
        <v>30</v>
      </c>
      <c r="C9" s="25" t="s">
        <v>30</v>
      </c>
      <c r="D9" s="50">
        <v>45.209800000000001</v>
      </c>
      <c r="E9" s="51">
        <v>45.213299999999997</v>
      </c>
      <c r="F9" s="55">
        <f t="shared" si="5"/>
        <v>3.4999999999953957E-3</v>
      </c>
      <c r="G9" s="107">
        <f t="shared" ref="G9" si="11" xml:space="preserve"> 0.1-(F9+F10)</f>
        <v>3.1000000000020178E-3</v>
      </c>
      <c r="H9" s="108">
        <f t="shared" ref="H9" si="12">(F9*100)/0.1</f>
        <v>3.4999999999953957</v>
      </c>
      <c r="I9" s="109">
        <f t="shared" ref="I9" si="13">F10*100/0.1</f>
        <v>93.400000000002592</v>
      </c>
      <c r="J9" s="114">
        <f t="shared" ref="J9" si="14">G9*100/0.1</f>
        <v>3.1000000000020176</v>
      </c>
      <c r="K9" s="119">
        <f t="shared" ref="K9:K25" si="15">H9+I9+J9</f>
        <v>100</v>
      </c>
    </row>
    <row r="10" spans="1:11" ht="15" thickBot="1" x14ac:dyDescent="0.35">
      <c r="A10" s="20"/>
      <c r="B10" s="103"/>
      <c r="C10" s="26" t="s">
        <v>19</v>
      </c>
      <c r="D10" s="42">
        <v>46.1098</v>
      </c>
      <c r="E10" s="40">
        <v>46.203200000000002</v>
      </c>
      <c r="F10" s="43">
        <f t="shared" si="5"/>
        <v>9.3400000000002592E-2</v>
      </c>
      <c r="G10" s="98"/>
      <c r="H10" s="100"/>
      <c r="I10" s="102"/>
      <c r="J10" s="111"/>
      <c r="K10" s="113"/>
    </row>
    <row r="11" spans="1:11" x14ac:dyDescent="0.3">
      <c r="A11" s="18" t="s">
        <v>36</v>
      </c>
      <c r="B11" s="95">
        <v>0</v>
      </c>
      <c r="C11" s="49" t="s">
        <v>30</v>
      </c>
      <c r="D11" s="57">
        <v>35.3354</v>
      </c>
      <c r="E11" s="47">
        <v>35.338900000000002</v>
      </c>
      <c r="F11" s="58">
        <f t="shared" si="5"/>
        <v>3.5000000000025011E-3</v>
      </c>
      <c r="G11" s="97">
        <f xml:space="preserve"> 0.1-(F11+F12)</f>
        <v>2.4999999999963107E-3</v>
      </c>
      <c r="H11" s="99">
        <f>(F11*100)/0.1</f>
        <v>3.5000000000025011</v>
      </c>
      <c r="I11" s="101">
        <f t="shared" ref="I11" si="16">F12*100/0.1</f>
        <v>94.000000000001194</v>
      </c>
      <c r="J11" s="110">
        <f t="shared" ref="J11" si="17">G11*100/0.1</f>
        <v>2.4999999999963105</v>
      </c>
      <c r="K11" s="112">
        <f t="shared" si="15"/>
        <v>100</v>
      </c>
    </row>
    <row r="12" spans="1:11" ht="15" thickBot="1" x14ac:dyDescent="0.35">
      <c r="A12" s="19"/>
      <c r="B12" s="103"/>
      <c r="C12" s="46" t="s">
        <v>19</v>
      </c>
      <c r="D12" s="57">
        <v>37.821399999999997</v>
      </c>
      <c r="E12" s="47">
        <v>37.915399999999998</v>
      </c>
      <c r="F12" s="48">
        <f t="shared" si="5"/>
        <v>9.4000000000001194E-2</v>
      </c>
      <c r="G12" s="97"/>
      <c r="H12" s="99"/>
      <c r="I12" s="101"/>
      <c r="J12" s="110"/>
      <c r="K12" s="112"/>
    </row>
    <row r="13" spans="1:11" x14ac:dyDescent="0.3">
      <c r="A13" s="19"/>
      <c r="B13" s="95">
        <v>10</v>
      </c>
      <c r="C13" s="64" t="s">
        <v>30</v>
      </c>
      <c r="D13" s="50">
        <v>42.098100000000002</v>
      </c>
      <c r="E13" s="51">
        <v>42.102400000000003</v>
      </c>
      <c r="F13" s="55">
        <f t="shared" si="5"/>
        <v>4.3000000000006366E-3</v>
      </c>
      <c r="G13" s="107">
        <f t="shared" ref="G13" si="18" xml:space="preserve"> 0.1-(F13+F14)</f>
        <v>1.9000000000048145E-3</v>
      </c>
      <c r="H13" s="108">
        <f t="shared" ref="H13" si="19">(F13*100)/0.1</f>
        <v>4.3000000000006366</v>
      </c>
      <c r="I13" s="109">
        <f t="shared" ref="I13" si="20">F14*100/0.1</f>
        <v>93.799999999994554</v>
      </c>
      <c r="J13" s="114">
        <f t="shared" ref="J13" si="21">G13*100/0.1</f>
        <v>1.9000000000048145</v>
      </c>
      <c r="K13" s="119">
        <f t="shared" si="15"/>
        <v>100</v>
      </c>
    </row>
    <row r="14" spans="1:11" ht="15" thickBot="1" x14ac:dyDescent="0.35">
      <c r="A14" s="19"/>
      <c r="B14" s="103"/>
      <c r="C14" s="64" t="s">
        <v>19</v>
      </c>
      <c r="D14" s="59">
        <v>43.558100000000003</v>
      </c>
      <c r="E14" s="53">
        <v>43.651899999999998</v>
      </c>
      <c r="F14" s="56">
        <f t="shared" si="5"/>
        <v>9.3799999999994554E-2</v>
      </c>
      <c r="G14" s="104"/>
      <c r="H14" s="105"/>
      <c r="I14" s="106"/>
      <c r="J14" s="115"/>
      <c r="K14" s="118"/>
    </row>
    <row r="15" spans="1:11" x14ac:dyDescent="0.3">
      <c r="A15" s="19"/>
      <c r="B15" s="95">
        <v>20</v>
      </c>
      <c r="C15" s="64" t="s">
        <v>30</v>
      </c>
      <c r="D15" s="50">
        <v>49.510199999999998</v>
      </c>
      <c r="E15" s="51">
        <v>49.514600000000002</v>
      </c>
      <c r="F15" s="55">
        <f t="shared" si="5"/>
        <v>4.4000000000039563E-3</v>
      </c>
      <c r="G15" s="107">
        <f t="shared" ref="G15" si="22" xml:space="preserve"> 0.1-(F15+F16)</f>
        <v>1.9999999999939233E-3</v>
      </c>
      <c r="H15" s="108">
        <f t="shared" ref="H15" si="23">(F15*100)/0.1</f>
        <v>4.4000000000039563</v>
      </c>
      <c r="I15" s="109">
        <f t="shared" ref="I15" si="24">F16*100/0.1</f>
        <v>93.600000000002126</v>
      </c>
      <c r="J15" s="114">
        <f t="shared" ref="J15" si="25">G15*100/0.1</f>
        <v>1.9999999999939231</v>
      </c>
      <c r="K15" s="119">
        <f t="shared" si="15"/>
        <v>100</v>
      </c>
    </row>
    <row r="16" spans="1:11" ht="15" thickBot="1" x14ac:dyDescent="0.35">
      <c r="A16" s="19"/>
      <c r="B16" s="103"/>
      <c r="C16" s="64" t="s">
        <v>19</v>
      </c>
      <c r="D16" s="59">
        <v>48.784500000000001</v>
      </c>
      <c r="E16" s="53">
        <v>48.878100000000003</v>
      </c>
      <c r="F16" s="56">
        <f t="shared" si="5"/>
        <v>9.3600000000002126E-2</v>
      </c>
      <c r="G16" s="104"/>
      <c r="H16" s="105"/>
      <c r="I16" s="106"/>
      <c r="J16" s="115"/>
      <c r="K16" s="118"/>
    </row>
    <row r="17" spans="1:11" x14ac:dyDescent="0.3">
      <c r="A17" s="19"/>
      <c r="B17" s="95">
        <v>30</v>
      </c>
      <c r="C17" s="64" t="s">
        <v>30</v>
      </c>
      <c r="D17" s="50">
        <v>42.981699999999996</v>
      </c>
      <c r="E17" s="51">
        <v>42.9861</v>
      </c>
      <c r="F17" s="55">
        <f t="shared" si="5"/>
        <v>4.4000000000039563E-3</v>
      </c>
      <c r="G17" s="107">
        <f t="shared" ref="G17" si="26" xml:space="preserve"> 0.1-(F17+F18)</f>
        <v>2.9999999999986982E-3</v>
      </c>
      <c r="H17" s="108">
        <f t="shared" ref="H17" si="27">(F17*100)/0.1</f>
        <v>4.4000000000039563</v>
      </c>
      <c r="I17" s="109">
        <f t="shared" ref="I17" si="28">F18*100/0.1</f>
        <v>92.599999999997351</v>
      </c>
      <c r="J17" s="114">
        <f t="shared" ref="J17" si="29">G17*100/0.1</f>
        <v>2.9999999999986979</v>
      </c>
      <c r="K17" s="119">
        <f t="shared" si="15"/>
        <v>100</v>
      </c>
    </row>
    <row r="18" spans="1:11" ht="15" thickBot="1" x14ac:dyDescent="0.35">
      <c r="A18" s="20"/>
      <c r="B18" s="103"/>
      <c r="C18" s="26" t="s">
        <v>19</v>
      </c>
      <c r="D18" s="42">
        <v>48.564700000000002</v>
      </c>
      <c r="E18" s="40">
        <v>48.657299999999999</v>
      </c>
      <c r="F18" s="43">
        <f t="shared" si="5"/>
        <v>9.2599999999997351E-2</v>
      </c>
      <c r="G18" s="98"/>
      <c r="H18" s="100"/>
      <c r="I18" s="102"/>
      <c r="J18" s="111"/>
      <c r="K18" s="113"/>
    </row>
    <row r="19" spans="1:11" x14ac:dyDescent="0.3">
      <c r="A19" s="18" t="s">
        <v>37</v>
      </c>
      <c r="B19" s="95" t="s">
        <v>29</v>
      </c>
      <c r="C19" s="49" t="s">
        <v>30</v>
      </c>
      <c r="D19" s="57">
        <v>46.3874</v>
      </c>
      <c r="E19" s="47">
        <v>46.2254</v>
      </c>
      <c r="F19" s="58">
        <f t="shared" si="5"/>
        <v>-0.16199999999999903</v>
      </c>
      <c r="G19" s="97">
        <f xml:space="preserve"> 0.1-(F19+F20)</f>
        <v>-1.4938000000000016</v>
      </c>
      <c r="H19" s="99">
        <f>(F19*100)/0.1</f>
        <v>-161.99999999999903</v>
      </c>
      <c r="I19" s="101">
        <f t="shared" ref="I19" si="30">F20*100/0.1</f>
        <v>1755.8000000000006</v>
      </c>
      <c r="J19" s="110">
        <f t="shared" ref="J19" si="31">G19*100/0.1</f>
        <v>-1493.8000000000015</v>
      </c>
      <c r="K19" s="112">
        <f t="shared" si="15"/>
        <v>100</v>
      </c>
    </row>
    <row r="20" spans="1:11" ht="15" thickBot="1" x14ac:dyDescent="0.35">
      <c r="A20" s="19"/>
      <c r="B20" s="103"/>
      <c r="C20" s="64" t="s">
        <v>19</v>
      </c>
      <c r="D20" s="59">
        <v>45.279800000000002</v>
      </c>
      <c r="E20" s="53">
        <v>47.035600000000002</v>
      </c>
      <c r="F20" s="54">
        <f t="shared" si="5"/>
        <v>1.7558000000000007</v>
      </c>
      <c r="G20" s="104"/>
      <c r="H20" s="105"/>
      <c r="I20" s="106"/>
      <c r="J20" s="115"/>
      <c r="K20" s="118"/>
    </row>
    <row r="21" spans="1:11" x14ac:dyDescent="0.3">
      <c r="A21" s="19"/>
      <c r="B21" s="95" t="s">
        <v>31</v>
      </c>
      <c r="C21" s="49" t="s">
        <v>30</v>
      </c>
      <c r="D21" s="57">
        <v>35.658099999999997</v>
      </c>
      <c r="E21" s="47">
        <v>42.070399999999999</v>
      </c>
      <c r="F21" s="58">
        <f t="shared" si="5"/>
        <v>6.4123000000000019</v>
      </c>
      <c r="G21" s="97">
        <f t="shared" ref="G21" si="32" xml:space="preserve"> 0.1-(F21+F22)</f>
        <v>-12.411099999999999</v>
      </c>
      <c r="H21" s="99">
        <f t="shared" ref="H21" si="33">(F21*100)/0.1</f>
        <v>6412.300000000002</v>
      </c>
      <c r="I21" s="101">
        <f t="shared" ref="I21" si="34">F22*100/0.1</f>
        <v>6098.7999999999965</v>
      </c>
      <c r="J21" s="110">
        <f t="shared" ref="J21" si="35">G21*100/0.1</f>
        <v>-12411.099999999999</v>
      </c>
      <c r="K21" s="112">
        <f t="shared" si="15"/>
        <v>100</v>
      </c>
    </row>
    <row r="22" spans="1:11" ht="15" thickBot="1" x14ac:dyDescent="0.35">
      <c r="A22" s="19"/>
      <c r="B22" s="103"/>
      <c r="C22" s="64" t="s">
        <v>19</v>
      </c>
      <c r="D22" s="59">
        <v>36.6447</v>
      </c>
      <c r="E22" s="53">
        <v>42.743499999999997</v>
      </c>
      <c r="F22" s="54">
        <f t="shared" si="5"/>
        <v>6.0987999999999971</v>
      </c>
      <c r="G22" s="104"/>
      <c r="H22" s="105"/>
      <c r="I22" s="106"/>
      <c r="J22" s="115"/>
      <c r="K22" s="118"/>
    </row>
    <row r="23" spans="1:11" x14ac:dyDescent="0.3">
      <c r="A23" s="19"/>
      <c r="B23" s="95" t="s">
        <v>13</v>
      </c>
      <c r="C23" s="64" t="s">
        <v>30</v>
      </c>
      <c r="D23" s="60">
        <v>34.209099999999999</v>
      </c>
      <c r="E23" s="61">
        <v>47.574300000000001</v>
      </c>
      <c r="F23" s="62">
        <f t="shared" si="5"/>
        <v>13.365200000000002</v>
      </c>
      <c r="G23" s="107">
        <f t="shared" ref="G23" si="36" xml:space="preserve"> 0.1-(F23+F24)</f>
        <v>-25.2577</v>
      </c>
      <c r="H23" s="108">
        <f t="shared" ref="H23" si="37">(F23*100)/0.1</f>
        <v>13365.2</v>
      </c>
      <c r="I23" s="109">
        <f t="shared" ref="I23" si="38">F24*100/0.1</f>
        <v>11992.5</v>
      </c>
      <c r="J23" s="114">
        <f t="shared" ref="J23" si="39">G23*100/0.1</f>
        <v>-25257.699999999997</v>
      </c>
      <c r="K23" s="116">
        <f t="shared" si="15"/>
        <v>100.00000000000364</v>
      </c>
    </row>
    <row r="24" spans="1:11" ht="15" thickBot="1" x14ac:dyDescent="0.35">
      <c r="A24" s="19"/>
      <c r="B24" s="103"/>
      <c r="C24" s="64" t="s">
        <v>19</v>
      </c>
      <c r="D24" s="65">
        <v>35.008299999999998</v>
      </c>
      <c r="E24" s="53">
        <v>47.000799999999998</v>
      </c>
      <c r="F24" s="63">
        <f t="shared" si="5"/>
        <v>11.9925</v>
      </c>
      <c r="G24" s="104"/>
      <c r="H24" s="105"/>
      <c r="I24" s="106"/>
      <c r="J24" s="115"/>
      <c r="K24" s="117"/>
    </row>
    <row r="25" spans="1:11" x14ac:dyDescent="0.3">
      <c r="A25" s="19"/>
      <c r="B25" s="95" t="s">
        <v>14</v>
      </c>
      <c r="C25" s="49" t="s">
        <v>30</v>
      </c>
      <c r="D25" s="57">
        <v>45.8461</v>
      </c>
      <c r="E25" s="47">
        <v>47.569299999999998</v>
      </c>
      <c r="F25" s="58">
        <f t="shared" si="5"/>
        <v>1.7231999999999985</v>
      </c>
      <c r="G25" s="97">
        <f t="shared" ref="G25" si="40" xml:space="preserve"> 0.1-(F25+F26)</f>
        <v>-2.5017000000000009</v>
      </c>
      <c r="H25" s="99">
        <f t="shared" ref="H25" si="41">(F25*100)/0.1</f>
        <v>1723.1999999999985</v>
      </c>
      <c r="I25" s="101">
        <f t="shared" ref="I25" si="42">F26*100/0.1</f>
        <v>878.5000000000025</v>
      </c>
      <c r="J25" s="110">
        <f t="shared" ref="J25" si="43">G25*100/0.1</f>
        <v>-2501.7000000000007</v>
      </c>
      <c r="K25" s="112">
        <f t="shared" si="15"/>
        <v>100</v>
      </c>
    </row>
    <row r="26" spans="1:11" ht="15" thickBot="1" x14ac:dyDescent="0.35">
      <c r="A26" s="20"/>
      <c r="B26" s="96"/>
      <c r="C26" s="26" t="s">
        <v>19</v>
      </c>
      <c r="D26" s="42">
        <v>46.028399999999998</v>
      </c>
      <c r="E26" s="40">
        <v>46.9069</v>
      </c>
      <c r="F26" s="41">
        <f t="shared" si="5"/>
        <v>0.8785000000000025</v>
      </c>
      <c r="G26" s="98"/>
      <c r="H26" s="100"/>
      <c r="I26" s="102"/>
      <c r="J26" s="111"/>
      <c r="K26" s="113"/>
    </row>
  </sheetData>
  <mergeCells count="73">
    <mergeCell ref="K25:K26"/>
    <mergeCell ref="B23:B24"/>
    <mergeCell ref="G23:G24"/>
    <mergeCell ref="H23:H24"/>
    <mergeCell ref="I23:I24"/>
    <mergeCell ref="J23:J24"/>
    <mergeCell ref="K23:K24"/>
    <mergeCell ref="B25:B26"/>
    <mergeCell ref="G25:G26"/>
    <mergeCell ref="H25:H26"/>
    <mergeCell ref="I25:I26"/>
    <mergeCell ref="J25:J26"/>
    <mergeCell ref="K21:K22"/>
    <mergeCell ref="B19:B20"/>
    <mergeCell ref="G19:G20"/>
    <mergeCell ref="H19:H20"/>
    <mergeCell ref="I19:I20"/>
    <mergeCell ref="J19:J20"/>
    <mergeCell ref="K19:K20"/>
    <mergeCell ref="B21:B22"/>
    <mergeCell ref="G21:G22"/>
    <mergeCell ref="H21:H22"/>
    <mergeCell ref="I21:I22"/>
    <mergeCell ref="J21:J22"/>
    <mergeCell ref="K17:K18"/>
    <mergeCell ref="B15:B16"/>
    <mergeCell ref="G15:G16"/>
    <mergeCell ref="H15:H16"/>
    <mergeCell ref="I15:I16"/>
    <mergeCell ref="J15:J16"/>
    <mergeCell ref="K15:K16"/>
    <mergeCell ref="B17:B18"/>
    <mergeCell ref="G17:G18"/>
    <mergeCell ref="H17:H18"/>
    <mergeCell ref="I17:I18"/>
    <mergeCell ref="J17:J18"/>
    <mergeCell ref="K13:K14"/>
    <mergeCell ref="B11:B12"/>
    <mergeCell ref="G11:G12"/>
    <mergeCell ref="H11:H12"/>
    <mergeCell ref="I11:I12"/>
    <mergeCell ref="J11:J12"/>
    <mergeCell ref="K11:K12"/>
    <mergeCell ref="B13:B14"/>
    <mergeCell ref="G13:G14"/>
    <mergeCell ref="H13:H14"/>
    <mergeCell ref="I13:I14"/>
    <mergeCell ref="J13:J14"/>
    <mergeCell ref="K9:K10"/>
    <mergeCell ref="B7:B8"/>
    <mergeCell ref="G7:G8"/>
    <mergeCell ref="H7:H8"/>
    <mergeCell ref="I7:I8"/>
    <mergeCell ref="J7:J8"/>
    <mergeCell ref="K7:K8"/>
    <mergeCell ref="B9:B10"/>
    <mergeCell ref="G9:G10"/>
    <mergeCell ref="H9:H10"/>
    <mergeCell ref="I9:I10"/>
    <mergeCell ref="J9:J10"/>
    <mergeCell ref="K3:K4"/>
    <mergeCell ref="B5:B6"/>
    <mergeCell ref="G5:G6"/>
    <mergeCell ref="H5:H6"/>
    <mergeCell ref="I5:I6"/>
    <mergeCell ref="J5:J6"/>
    <mergeCell ref="K5:K6"/>
    <mergeCell ref="J3:J4"/>
    <mergeCell ref="B2:C2"/>
    <mergeCell ref="B3:B4"/>
    <mergeCell ref="G3:G4"/>
    <mergeCell ref="H3:H4"/>
    <mergeCell ref="I3:I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17E85-72F7-4367-A6E4-677D7D1B1581}">
  <dimension ref="A2:G62"/>
  <sheetViews>
    <sheetView topLeftCell="A40" workbookViewId="0">
      <selection activeCell="F62" activeCellId="15" sqref="F17 F19 F21 F23 F30 F32 F34 F36 F43 F45 F47 F49 F56 F58 F60 F62"/>
    </sheetView>
  </sheetViews>
  <sheetFormatPr defaultRowHeight="14.4" x14ac:dyDescent="0.3"/>
  <cols>
    <col min="4" max="4" width="15.44140625" customWidth="1"/>
    <col min="6" max="6" width="12.6640625" customWidth="1"/>
  </cols>
  <sheetData>
    <row r="2" spans="1:7" x14ac:dyDescent="0.3">
      <c r="A2" s="83" t="s">
        <v>74</v>
      </c>
      <c r="B2" s="71"/>
      <c r="C2" s="71"/>
      <c r="D2" s="71"/>
      <c r="E2" s="71"/>
      <c r="F2" s="71"/>
      <c r="G2" s="72"/>
    </row>
    <row r="3" spans="1:7" x14ac:dyDescent="0.3">
      <c r="A3" s="69"/>
      <c r="B3" t="s">
        <v>79</v>
      </c>
      <c r="C3" t="s">
        <v>80</v>
      </c>
      <c r="D3" t="s">
        <v>75</v>
      </c>
      <c r="E3" t="s">
        <v>76</v>
      </c>
      <c r="F3" t="s">
        <v>77</v>
      </c>
      <c r="G3" s="73" t="s">
        <v>76</v>
      </c>
    </row>
    <row r="4" spans="1:7" x14ac:dyDescent="0.3">
      <c r="A4" s="69"/>
      <c r="G4" s="73"/>
    </row>
    <row r="5" spans="1:7" x14ac:dyDescent="0.3">
      <c r="A5" s="69">
        <v>0</v>
      </c>
      <c r="B5" s="81">
        <v>2.2000000000019782</v>
      </c>
      <c r="C5" s="81">
        <v>90.366666666668038</v>
      </c>
      <c r="D5" s="81">
        <f>AVERAGE(B5,C5)</f>
        <v>46.283333333335008</v>
      </c>
      <c r="E5" s="81">
        <v>3.5467035085823597</v>
      </c>
      <c r="F5" s="81">
        <v>43.886666666667416</v>
      </c>
      <c r="G5" s="77">
        <v>2.5259255764511757</v>
      </c>
    </row>
    <row r="6" spans="1:7" x14ac:dyDescent="0.3">
      <c r="A6" s="69"/>
      <c r="B6" s="81"/>
      <c r="C6" s="81"/>
      <c r="D6" s="81"/>
      <c r="E6" s="81"/>
      <c r="F6" s="81"/>
      <c r="G6" s="77"/>
    </row>
    <row r="7" spans="1:7" x14ac:dyDescent="0.3">
      <c r="A7" s="82">
        <v>1.0000000000000001E-5</v>
      </c>
      <c r="B7" s="81">
        <v>4.0333333333345918</v>
      </c>
      <c r="C7" s="81">
        <v>91.200000000000614</v>
      </c>
      <c r="D7" s="81">
        <f t="shared" ref="D7:D11" si="0">AVERAGE(B7,C7)</f>
        <v>47.616666666667605</v>
      </c>
      <c r="E7" s="81">
        <v>2.7229190219298256</v>
      </c>
      <c r="F7" s="81">
        <v>45.76000000000041</v>
      </c>
      <c r="G7" s="77">
        <v>2.9205973087702604</v>
      </c>
    </row>
    <row r="8" spans="1:7" x14ac:dyDescent="0.3">
      <c r="A8" s="69"/>
      <c r="B8" s="81"/>
      <c r="C8" s="81"/>
      <c r="D8" s="81"/>
      <c r="E8" s="81"/>
      <c r="F8" s="81"/>
      <c r="G8" s="77"/>
    </row>
    <row r="9" spans="1:7" x14ac:dyDescent="0.3">
      <c r="A9" s="82">
        <v>1E-3</v>
      </c>
      <c r="B9" s="81">
        <v>5.2666666666686028</v>
      </c>
      <c r="C9" s="81">
        <v>93.499999999998806</v>
      </c>
      <c r="D9" s="81">
        <f t="shared" si="0"/>
        <v>49.383333333333702</v>
      </c>
      <c r="E9" s="81">
        <v>2.2030027992130963</v>
      </c>
      <c r="F9" s="81">
        <v>47.660000000000004</v>
      </c>
      <c r="G9" s="77">
        <v>1.0491646454840275</v>
      </c>
    </row>
    <row r="10" spans="1:7" x14ac:dyDescent="0.3">
      <c r="A10" s="69"/>
      <c r="B10" s="81"/>
      <c r="C10" s="81"/>
      <c r="D10" s="81"/>
      <c r="E10" s="81"/>
      <c r="F10" s="81"/>
      <c r="G10" s="77"/>
    </row>
    <row r="11" spans="1:7" x14ac:dyDescent="0.3">
      <c r="A11" s="70">
        <v>0.1</v>
      </c>
      <c r="B11" s="79">
        <v>4.6999999999997044</v>
      </c>
      <c r="C11" s="79">
        <v>94.766666666662516</v>
      </c>
      <c r="D11" s="79">
        <f t="shared" si="0"/>
        <v>49.73333333333111</v>
      </c>
      <c r="E11" s="79">
        <v>1.617577338007923</v>
      </c>
      <c r="F11" s="79">
        <v>49.57333333333338</v>
      </c>
      <c r="G11" s="80">
        <v>2.5386687254892819</v>
      </c>
    </row>
    <row r="14" spans="1:7" x14ac:dyDescent="0.3">
      <c r="A14" s="83" t="s">
        <v>84</v>
      </c>
      <c r="B14" s="71"/>
      <c r="C14" s="71"/>
      <c r="D14" s="71"/>
      <c r="E14" s="71"/>
      <c r="F14" s="71"/>
      <c r="G14" s="72"/>
    </row>
    <row r="15" spans="1:7" x14ac:dyDescent="0.3">
      <c r="A15" s="69"/>
      <c r="B15" t="s">
        <v>85</v>
      </c>
      <c r="C15" t="s">
        <v>86</v>
      </c>
      <c r="D15" t="s">
        <v>96</v>
      </c>
      <c r="E15" t="s">
        <v>76</v>
      </c>
      <c r="F15" t="s">
        <v>87</v>
      </c>
      <c r="G15" s="73" t="s">
        <v>76</v>
      </c>
    </row>
    <row r="16" spans="1:7" x14ac:dyDescent="0.3">
      <c r="A16" s="69"/>
      <c r="G16" s="73"/>
    </row>
    <row r="17" spans="1:7" x14ac:dyDescent="0.3">
      <c r="A17" s="69" t="s">
        <v>29</v>
      </c>
      <c r="B17" s="81">
        <v>2.9333333333336022</v>
      </c>
      <c r="C17" s="81">
        <v>2.4999999999977263</v>
      </c>
      <c r="D17" s="81">
        <f>AVERAGE(B17,C17)</f>
        <v>2.716666666665664</v>
      </c>
      <c r="E17" s="81">
        <v>2.4895343607479048</v>
      </c>
      <c r="F17" s="81">
        <v>4.0599999999993015</v>
      </c>
      <c r="G17" s="77">
        <v>2.0880516979551516</v>
      </c>
    </row>
    <row r="18" spans="1:7" x14ac:dyDescent="0.3">
      <c r="A18" s="69"/>
      <c r="B18" s="81"/>
      <c r="C18" s="81"/>
      <c r="D18" s="81"/>
      <c r="E18" s="81"/>
      <c r="F18" s="81"/>
      <c r="G18" s="77"/>
    </row>
    <row r="19" spans="1:7" x14ac:dyDescent="0.3">
      <c r="A19" s="69" t="s">
        <v>78</v>
      </c>
      <c r="B19" s="81">
        <v>4.2999999999982679</v>
      </c>
      <c r="C19" s="81">
        <v>10.60000000000135</v>
      </c>
      <c r="D19" s="81">
        <f t="shared" ref="D19" si="1">AVERAGE(B19,C19)</f>
        <v>7.4499999999998092</v>
      </c>
      <c r="E19" s="81">
        <v>5.1522282558087902</v>
      </c>
      <c r="F19" s="81">
        <v>6.1799999999995707</v>
      </c>
      <c r="G19" s="77">
        <v>2.6871306927640819</v>
      </c>
    </row>
    <row r="20" spans="1:7" x14ac:dyDescent="0.3">
      <c r="A20" s="69"/>
      <c r="B20" s="81"/>
      <c r="C20" s="81"/>
      <c r="D20" s="81"/>
      <c r="E20" s="81"/>
      <c r="F20" s="81"/>
      <c r="G20" s="77"/>
    </row>
    <row r="21" spans="1:7" x14ac:dyDescent="0.3">
      <c r="A21" s="69" t="s">
        <v>13</v>
      </c>
      <c r="B21" s="81">
        <v>5.1333333333308433</v>
      </c>
      <c r="C21" s="81">
        <v>58.999999999999865</v>
      </c>
      <c r="D21" s="81">
        <f t="shared" ref="D21" si="2">AVERAGE(B21,C21)</f>
        <v>32.066666666665355</v>
      </c>
      <c r="E21" s="81">
        <v>8.5935066959569486</v>
      </c>
      <c r="F21" s="81">
        <v>30.353333333333882</v>
      </c>
      <c r="G21" s="77">
        <v>4.9431564400806653</v>
      </c>
    </row>
    <row r="22" spans="1:7" x14ac:dyDescent="0.3">
      <c r="A22" s="69"/>
      <c r="B22" s="81"/>
      <c r="C22" s="81"/>
      <c r="D22" s="81"/>
      <c r="E22" s="81"/>
      <c r="F22" s="81"/>
      <c r="G22" s="77"/>
    </row>
    <row r="23" spans="1:7" x14ac:dyDescent="0.3">
      <c r="A23" s="70" t="s">
        <v>14</v>
      </c>
      <c r="B23" s="79">
        <v>5.5666666666667197</v>
      </c>
      <c r="C23" s="79">
        <v>62.966666666665581</v>
      </c>
      <c r="D23" s="79">
        <f t="shared" ref="D23" si="3">AVERAGE(B23,C23)</f>
        <v>34.266666666666154</v>
      </c>
      <c r="E23" s="79">
        <v>8.3955239926448115</v>
      </c>
      <c r="F23" s="79">
        <v>36.386666666667601</v>
      </c>
      <c r="G23" s="80">
        <v>3.2138687907952828</v>
      </c>
    </row>
    <row r="27" spans="1:7" x14ac:dyDescent="0.3">
      <c r="A27" s="83" t="s">
        <v>83</v>
      </c>
      <c r="B27" s="71"/>
      <c r="C27" s="71"/>
      <c r="D27" s="71"/>
      <c r="E27" s="71"/>
      <c r="F27" s="71"/>
      <c r="G27" s="72"/>
    </row>
    <row r="28" spans="1:7" x14ac:dyDescent="0.3">
      <c r="A28" s="69"/>
      <c r="B28" t="s">
        <v>85</v>
      </c>
      <c r="C28" t="s">
        <v>88</v>
      </c>
      <c r="D28" t="s">
        <v>89</v>
      </c>
      <c r="E28" t="s">
        <v>76</v>
      </c>
      <c r="F28" t="s">
        <v>90</v>
      </c>
      <c r="G28" s="73" t="s">
        <v>76</v>
      </c>
    </row>
    <row r="29" spans="1:7" x14ac:dyDescent="0.3">
      <c r="A29" s="69"/>
      <c r="G29" s="73"/>
    </row>
    <row r="30" spans="1:7" x14ac:dyDescent="0.3">
      <c r="A30" s="69" t="s">
        <v>29</v>
      </c>
      <c r="B30" s="81">
        <v>2.9333333333336022</v>
      </c>
      <c r="C30" s="81">
        <v>3.4000000000003658</v>
      </c>
      <c r="D30" s="81">
        <f>AVERAGE(B30,C30)</f>
        <v>3.166666666666984</v>
      </c>
      <c r="E30" s="81">
        <v>1.3905413813795215</v>
      </c>
      <c r="F30" s="81">
        <v>3.6533333333323981</v>
      </c>
      <c r="G30" s="77">
        <v>0.75073657460013277</v>
      </c>
    </row>
    <row r="31" spans="1:7" x14ac:dyDescent="0.3">
      <c r="A31" s="69"/>
      <c r="B31" s="81"/>
      <c r="C31" s="81"/>
      <c r="D31" s="81"/>
      <c r="E31" s="81"/>
      <c r="F31" s="81"/>
      <c r="G31" s="77"/>
    </row>
    <row r="32" spans="1:7" x14ac:dyDescent="0.3">
      <c r="A32" s="69" t="s">
        <v>78</v>
      </c>
      <c r="B32" s="81">
        <v>4.2999999999982679</v>
      </c>
      <c r="C32" s="81">
        <v>14.066666666665858</v>
      </c>
      <c r="D32" s="81">
        <f t="shared" ref="D32" si="4">AVERAGE(B32,C32)</f>
        <v>9.1833333333320635</v>
      </c>
      <c r="E32" s="81">
        <v>4.3080385843729632</v>
      </c>
      <c r="F32" s="81">
        <v>14.506666666666016</v>
      </c>
      <c r="G32" s="77">
        <v>1.4181397267005607</v>
      </c>
    </row>
    <row r="33" spans="1:7" x14ac:dyDescent="0.3">
      <c r="A33" s="69"/>
      <c r="B33" s="81"/>
      <c r="C33" s="81"/>
      <c r="D33" s="81"/>
      <c r="E33" s="81"/>
      <c r="F33" s="81"/>
      <c r="G33" s="77"/>
    </row>
    <row r="34" spans="1:7" x14ac:dyDescent="0.3">
      <c r="A34" s="69" t="s">
        <v>13</v>
      </c>
      <c r="B34" s="81">
        <v>5.1333333333308433</v>
      </c>
      <c r="C34" s="81">
        <v>69.166666666667709</v>
      </c>
      <c r="D34" s="81">
        <f t="shared" ref="D34" si="5">AVERAGE(B34,C34)</f>
        <v>37.149999999999274</v>
      </c>
      <c r="E34" s="81">
        <v>3.2331749789423405</v>
      </c>
      <c r="F34" s="81">
        <v>36.246666666666748</v>
      </c>
      <c r="G34" s="77">
        <v>5.2507193225723237</v>
      </c>
    </row>
    <row r="35" spans="1:7" x14ac:dyDescent="0.3">
      <c r="A35" s="69"/>
      <c r="B35" s="81"/>
      <c r="C35" s="81"/>
      <c r="D35" s="81"/>
      <c r="E35" s="81"/>
      <c r="F35" s="81"/>
      <c r="G35" s="77"/>
    </row>
    <row r="36" spans="1:7" x14ac:dyDescent="0.3">
      <c r="A36" s="70" t="s">
        <v>14</v>
      </c>
      <c r="B36" s="79">
        <v>5.5666666666667197</v>
      </c>
      <c r="C36" s="79">
        <v>70.466666666669411</v>
      </c>
      <c r="D36" s="79">
        <f t="shared" ref="D36" si="6">AVERAGE(B36,C36)</f>
        <v>38.016666666668065</v>
      </c>
      <c r="E36" s="79">
        <v>3.7021581693821783</v>
      </c>
      <c r="F36" s="79">
        <v>40.686666666668238</v>
      </c>
      <c r="G36" s="80">
        <v>0.53573333333254891</v>
      </c>
    </row>
    <row r="40" spans="1:7" x14ac:dyDescent="0.3">
      <c r="A40" s="83" t="s">
        <v>82</v>
      </c>
      <c r="B40" s="71"/>
      <c r="C40" s="71"/>
      <c r="D40" s="71"/>
      <c r="E40" s="71"/>
      <c r="F40" s="71"/>
      <c r="G40" s="72"/>
    </row>
    <row r="41" spans="1:7" x14ac:dyDescent="0.3">
      <c r="A41" s="69"/>
      <c r="B41" t="s">
        <v>91</v>
      </c>
      <c r="C41" t="s">
        <v>86</v>
      </c>
      <c r="D41" t="s">
        <v>92</v>
      </c>
      <c r="E41" t="s">
        <v>76</v>
      </c>
      <c r="F41" t="s">
        <v>93</v>
      </c>
      <c r="G41" s="73" t="s">
        <v>76</v>
      </c>
    </row>
    <row r="42" spans="1:7" x14ac:dyDescent="0.3">
      <c r="A42" s="69"/>
      <c r="G42" s="73"/>
    </row>
    <row r="43" spans="1:7" x14ac:dyDescent="0.3">
      <c r="A43" s="69" t="s">
        <v>29</v>
      </c>
      <c r="B43" s="81">
        <v>3.8666666666694973</v>
      </c>
      <c r="C43" s="81">
        <v>2.4999999999977263</v>
      </c>
      <c r="D43" s="81">
        <f>AVERAGE(B43,C43)</f>
        <v>3.1833333333336116</v>
      </c>
      <c r="E43" s="81">
        <v>2.4895343607479048</v>
      </c>
      <c r="F43" s="81">
        <v>3.2933333333337109</v>
      </c>
      <c r="G43" s="77">
        <v>0.8789701044076319</v>
      </c>
    </row>
    <row r="44" spans="1:7" x14ac:dyDescent="0.3">
      <c r="A44" s="69"/>
      <c r="B44" s="81"/>
      <c r="C44" s="81"/>
      <c r="D44" s="81"/>
      <c r="E44" s="81"/>
      <c r="F44" s="81"/>
      <c r="G44" s="77"/>
    </row>
    <row r="45" spans="1:7" x14ac:dyDescent="0.3">
      <c r="A45" s="69" t="s">
        <v>78</v>
      </c>
      <c r="B45" s="81">
        <v>5.100000000001141</v>
      </c>
      <c r="C45" s="81">
        <v>10.60000000000135</v>
      </c>
      <c r="D45" s="81">
        <f t="shared" ref="D45" si="7">AVERAGE(B45,C45)</f>
        <v>7.8500000000012449</v>
      </c>
      <c r="E45" s="81">
        <v>5.1522282558087902</v>
      </c>
      <c r="F45" s="81">
        <v>8.126666666665491</v>
      </c>
      <c r="G45" s="77">
        <v>2.3520362960157795</v>
      </c>
    </row>
    <row r="46" spans="1:7" x14ac:dyDescent="0.3">
      <c r="A46" s="69"/>
      <c r="B46" s="81"/>
      <c r="C46" s="81"/>
      <c r="D46" s="81"/>
      <c r="E46" s="81"/>
      <c r="F46" s="81"/>
      <c r="G46" s="77"/>
    </row>
    <row r="47" spans="1:7" x14ac:dyDescent="0.3">
      <c r="A47" s="69" t="s">
        <v>13</v>
      </c>
      <c r="B47" s="81">
        <v>4.9333333333336782</v>
      </c>
      <c r="C47" s="81">
        <v>58.999999999999865</v>
      </c>
      <c r="D47" s="81">
        <f t="shared" ref="D47" si="8">AVERAGE(B47,C47)</f>
        <v>31.966666666666772</v>
      </c>
      <c r="E47" s="81">
        <v>8.5935066959569486</v>
      </c>
      <c r="F47" s="81">
        <v>29.419999999999884</v>
      </c>
      <c r="G47" s="77">
        <v>5.3562655846531086</v>
      </c>
    </row>
    <row r="48" spans="1:7" x14ac:dyDescent="0.3">
      <c r="A48" s="69"/>
      <c r="B48" s="81"/>
      <c r="C48" s="81"/>
      <c r="D48" s="81"/>
      <c r="E48" s="81"/>
      <c r="F48" s="81"/>
      <c r="G48" s="77"/>
    </row>
    <row r="49" spans="1:7" x14ac:dyDescent="0.3">
      <c r="A49" s="70" t="s">
        <v>14</v>
      </c>
      <c r="B49" s="79">
        <v>6.0333333333346673</v>
      </c>
      <c r="C49" s="79">
        <v>62.966666666665581</v>
      </c>
      <c r="D49" s="79">
        <f t="shared" ref="D49" si="9">AVERAGE(B49,C49)</f>
        <v>34.500000000000128</v>
      </c>
      <c r="E49" s="79">
        <v>8.3955239926448115</v>
      </c>
      <c r="F49" s="79">
        <v>37.080000000000268</v>
      </c>
      <c r="G49" s="80">
        <v>2.1861982099814976</v>
      </c>
    </row>
    <row r="53" spans="1:7" x14ac:dyDescent="0.3">
      <c r="A53" s="83" t="s">
        <v>81</v>
      </c>
      <c r="B53" s="71"/>
      <c r="C53" s="71"/>
      <c r="D53" s="71"/>
      <c r="E53" s="71"/>
      <c r="F53" s="71"/>
      <c r="G53" s="72"/>
    </row>
    <row r="54" spans="1:7" x14ac:dyDescent="0.3">
      <c r="A54" s="69"/>
      <c r="B54" t="s">
        <v>91</v>
      </c>
      <c r="C54" t="s">
        <v>88</v>
      </c>
      <c r="D54" t="s">
        <v>94</v>
      </c>
      <c r="E54" t="s">
        <v>76</v>
      </c>
      <c r="F54" t="s">
        <v>95</v>
      </c>
      <c r="G54" s="73" t="s">
        <v>76</v>
      </c>
    </row>
    <row r="55" spans="1:7" x14ac:dyDescent="0.3">
      <c r="A55" s="69"/>
      <c r="G55" s="73"/>
    </row>
    <row r="56" spans="1:7" x14ac:dyDescent="0.3">
      <c r="A56" s="69" t="s">
        <v>29</v>
      </c>
      <c r="B56" s="81">
        <v>3.8666666666694973</v>
      </c>
      <c r="C56" s="81">
        <v>3.4000000000003658</v>
      </c>
      <c r="D56" s="81">
        <f>AVERAGE(B56,C56)</f>
        <v>3.6333333333349316</v>
      </c>
      <c r="E56" s="81">
        <v>1.3905413813795215</v>
      </c>
      <c r="F56" s="81">
        <v>3.9666666666657115</v>
      </c>
      <c r="G56" s="77">
        <v>1.4323355534867825</v>
      </c>
    </row>
    <row r="57" spans="1:7" x14ac:dyDescent="0.3">
      <c r="A57" s="69"/>
      <c r="B57" s="81"/>
      <c r="C57" s="81"/>
      <c r="D57" s="81"/>
      <c r="E57" s="81"/>
      <c r="F57" s="81"/>
      <c r="G57" s="77"/>
    </row>
    <row r="58" spans="1:7" x14ac:dyDescent="0.3">
      <c r="A58" s="69" t="s">
        <v>78</v>
      </c>
      <c r="B58" s="81">
        <v>5.100000000001141</v>
      </c>
      <c r="C58" s="81">
        <v>14.066666666665858</v>
      </c>
      <c r="D58" s="81">
        <f t="shared" ref="D58" si="10">AVERAGE(B58,C58)</f>
        <v>9.5833333333334991</v>
      </c>
      <c r="E58" s="81">
        <v>4.3080385843729632</v>
      </c>
      <c r="F58" s="81">
        <v>8.1133333333326618</v>
      </c>
      <c r="G58" s="77">
        <v>0.48346666666570309</v>
      </c>
    </row>
    <row r="59" spans="1:7" x14ac:dyDescent="0.3">
      <c r="A59" s="69"/>
      <c r="B59" s="81"/>
      <c r="C59" s="81"/>
      <c r="D59" s="81"/>
      <c r="E59" s="81"/>
      <c r="F59" s="81"/>
      <c r="G59" s="77"/>
    </row>
    <row r="60" spans="1:7" x14ac:dyDescent="0.3">
      <c r="A60" s="69" t="s">
        <v>13</v>
      </c>
      <c r="B60" s="81">
        <v>4.9333333333336782</v>
      </c>
      <c r="C60" s="81">
        <v>69.166666666667709</v>
      </c>
      <c r="D60" s="81">
        <f t="shared" ref="D60" si="11">AVERAGE(B60,C60)</f>
        <v>37.050000000000693</v>
      </c>
      <c r="E60" s="81">
        <v>3.2331749789423405</v>
      </c>
      <c r="F60" s="81">
        <v>36.773333333333845</v>
      </c>
      <c r="G60" s="77">
        <v>2.5574641329077132</v>
      </c>
    </row>
    <row r="61" spans="1:7" x14ac:dyDescent="0.3">
      <c r="A61" s="69"/>
      <c r="B61" s="81"/>
      <c r="C61" s="81"/>
      <c r="D61" s="81"/>
      <c r="E61" s="81"/>
      <c r="F61" s="81"/>
      <c r="G61" s="77"/>
    </row>
    <row r="62" spans="1:7" x14ac:dyDescent="0.3">
      <c r="A62" s="70" t="s">
        <v>14</v>
      </c>
      <c r="B62" s="79">
        <v>6.0333333333346673</v>
      </c>
      <c r="C62" s="79">
        <v>70.466666666669411</v>
      </c>
      <c r="D62" s="79">
        <f t="shared" ref="D62" si="12">AVERAGE(B62,C62)</f>
        <v>38.250000000002039</v>
      </c>
      <c r="E62" s="79">
        <v>3.7021581693821783</v>
      </c>
      <c r="F62" s="79">
        <v>40.300000000000104</v>
      </c>
      <c r="G62" s="80">
        <v>1.1630801405456646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89F1D-F0FC-4124-AB44-0228E43B224A}">
  <dimension ref="A1:C21"/>
  <sheetViews>
    <sheetView tabSelected="1" workbookViewId="0">
      <selection activeCell="Y15" sqref="Y15"/>
    </sheetView>
  </sheetViews>
  <sheetFormatPr defaultRowHeight="14.4" x14ac:dyDescent="0.3"/>
  <cols>
    <col min="2" max="2" width="11" customWidth="1"/>
  </cols>
  <sheetData>
    <row r="1" spans="1:3" x14ac:dyDescent="0.3">
      <c r="A1" s="131"/>
      <c r="B1" s="132" t="s">
        <v>103</v>
      </c>
      <c r="C1" s="133" t="s">
        <v>99</v>
      </c>
    </row>
    <row r="2" spans="1:3" x14ac:dyDescent="0.3">
      <c r="A2" s="68" t="s">
        <v>74</v>
      </c>
      <c r="B2" s="134">
        <f>'exp act binary'!$D$5</f>
        <v>46.283333333335008</v>
      </c>
      <c r="C2" s="135">
        <f>'exp act binary'!$F$5</f>
        <v>43.886666666667416</v>
      </c>
    </row>
    <row r="3" spans="1:3" x14ac:dyDescent="0.3">
      <c r="A3" s="69"/>
      <c r="B3" s="136">
        <f>'exp act binary'!$D$7</f>
        <v>47.616666666667605</v>
      </c>
      <c r="C3" s="77">
        <f>'exp act binary'!$F$7</f>
        <v>45.76000000000041</v>
      </c>
    </row>
    <row r="4" spans="1:3" x14ac:dyDescent="0.3">
      <c r="A4" s="69"/>
      <c r="B4" s="136">
        <f>'exp act binary'!$D$9</f>
        <v>49.383333333333702</v>
      </c>
      <c r="C4" s="77">
        <f>'exp act binary'!$F$9</f>
        <v>47.660000000000004</v>
      </c>
    </row>
    <row r="5" spans="1:3" x14ac:dyDescent="0.3">
      <c r="A5" s="70"/>
      <c r="B5" s="79">
        <f>'exp act binary'!$D$11</f>
        <v>49.73333333333111</v>
      </c>
      <c r="C5" s="80">
        <f>'exp act binary'!$F$11</f>
        <v>49.57333333333338</v>
      </c>
    </row>
    <row r="6" spans="1:3" x14ac:dyDescent="0.3">
      <c r="A6" s="68" t="s">
        <v>84</v>
      </c>
      <c r="B6" s="134">
        <f>'exp act binary'!$D$17</f>
        <v>2.716666666665664</v>
      </c>
      <c r="C6" s="135">
        <f>'exp act binary'!$F$17</f>
        <v>4.0599999999993015</v>
      </c>
    </row>
    <row r="7" spans="1:3" x14ac:dyDescent="0.3">
      <c r="A7" s="69"/>
      <c r="B7" s="136">
        <f>'exp act binary'!$D$19</f>
        <v>7.4499999999998092</v>
      </c>
      <c r="C7" s="77">
        <f>'exp act binary'!$F$19</f>
        <v>6.1799999999995707</v>
      </c>
    </row>
    <row r="8" spans="1:3" x14ac:dyDescent="0.3">
      <c r="A8" s="69"/>
      <c r="B8" s="136">
        <f>'exp act binary'!$D$21</f>
        <v>32.066666666665355</v>
      </c>
      <c r="C8" s="77">
        <f>'exp act binary'!$F$21</f>
        <v>30.353333333333882</v>
      </c>
    </row>
    <row r="9" spans="1:3" x14ac:dyDescent="0.3">
      <c r="A9" s="70"/>
      <c r="B9" s="79">
        <f>'exp act binary'!$D$23</f>
        <v>34.266666666666154</v>
      </c>
      <c r="C9" s="80">
        <f>'exp act binary'!$F$23</f>
        <v>36.386666666667601</v>
      </c>
    </row>
    <row r="10" spans="1:3" x14ac:dyDescent="0.3">
      <c r="A10" s="68" t="s">
        <v>83</v>
      </c>
      <c r="B10" s="134">
        <f>'exp act binary'!$D$30</f>
        <v>3.166666666666984</v>
      </c>
      <c r="C10" s="135">
        <f>'exp act binary'!$F$30</f>
        <v>3.6533333333323981</v>
      </c>
    </row>
    <row r="11" spans="1:3" x14ac:dyDescent="0.3">
      <c r="A11" s="69"/>
      <c r="B11" s="136">
        <f>'exp act binary'!$D$32</f>
        <v>9.1833333333320635</v>
      </c>
      <c r="C11" s="77">
        <f>'exp act binary'!$F$32</f>
        <v>14.506666666666016</v>
      </c>
    </row>
    <row r="12" spans="1:3" x14ac:dyDescent="0.3">
      <c r="A12" s="69"/>
      <c r="B12" s="136">
        <f>'exp act binary'!$D$34</f>
        <v>37.149999999999274</v>
      </c>
      <c r="C12" s="77">
        <f>'exp act binary'!$F$34</f>
        <v>36.246666666666748</v>
      </c>
    </row>
    <row r="13" spans="1:3" x14ac:dyDescent="0.3">
      <c r="A13" s="70"/>
      <c r="B13" s="79">
        <f>'exp act binary'!$D$36</f>
        <v>38.016666666668065</v>
      </c>
      <c r="C13" s="80">
        <f>'exp act binary'!$F$36</f>
        <v>40.686666666668238</v>
      </c>
    </row>
    <row r="14" spans="1:3" x14ac:dyDescent="0.3">
      <c r="A14" s="68" t="s">
        <v>82</v>
      </c>
      <c r="B14" s="134">
        <f>'exp act binary'!$D$43</f>
        <v>3.1833333333336116</v>
      </c>
      <c r="C14" s="135">
        <f>'exp act binary'!$F$43</f>
        <v>3.2933333333337109</v>
      </c>
    </row>
    <row r="15" spans="1:3" x14ac:dyDescent="0.3">
      <c r="A15" s="69"/>
      <c r="B15" s="136">
        <f>'exp act binary'!$D$45</f>
        <v>7.8500000000012449</v>
      </c>
      <c r="C15" s="77">
        <f>'exp act binary'!$F$45</f>
        <v>8.126666666665491</v>
      </c>
    </row>
    <row r="16" spans="1:3" x14ac:dyDescent="0.3">
      <c r="A16" s="69"/>
      <c r="B16" s="136">
        <f>'exp act binary'!$D$47</f>
        <v>31.966666666666772</v>
      </c>
      <c r="C16" s="77">
        <f>'exp act binary'!$F$47</f>
        <v>29.419999999999884</v>
      </c>
    </row>
    <row r="17" spans="1:3" x14ac:dyDescent="0.3">
      <c r="A17" s="70"/>
      <c r="B17" s="79">
        <f>'exp act binary'!$D$49</f>
        <v>34.500000000000128</v>
      </c>
      <c r="C17" s="80">
        <f>'exp act binary'!$F$49</f>
        <v>37.080000000000268</v>
      </c>
    </row>
    <row r="18" spans="1:3" x14ac:dyDescent="0.3">
      <c r="A18" s="68" t="s">
        <v>81</v>
      </c>
      <c r="B18" s="134">
        <f>'exp act binary'!$D$56</f>
        <v>3.6333333333349316</v>
      </c>
      <c r="C18" s="135">
        <f>'exp act binary'!$F$56</f>
        <v>3.9666666666657115</v>
      </c>
    </row>
    <row r="19" spans="1:3" x14ac:dyDescent="0.3">
      <c r="A19" s="69"/>
      <c r="B19" s="136">
        <f>'exp act binary'!$D$58</f>
        <v>9.5833333333334991</v>
      </c>
      <c r="C19" s="77">
        <f>'exp act binary'!$F$58</f>
        <v>8.1133333333326618</v>
      </c>
    </row>
    <row r="20" spans="1:3" x14ac:dyDescent="0.3">
      <c r="A20" s="69"/>
      <c r="B20" s="136">
        <f>'exp act binary'!$D$60</f>
        <v>37.050000000000693</v>
      </c>
      <c r="C20" s="77">
        <f>'exp act binary'!$F$60</f>
        <v>36.773333333333845</v>
      </c>
    </row>
    <row r="21" spans="1:3" x14ac:dyDescent="0.3">
      <c r="A21" s="70"/>
      <c r="B21" s="79">
        <f>'exp act binary'!$D$62</f>
        <v>38.250000000002039</v>
      </c>
      <c r="C21" s="80">
        <f>'exp act binary'!$F$62</f>
        <v>40.300000000000104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82966-40A6-401D-8D8C-E5190CBFD6E0}">
  <dimension ref="A1:G139"/>
  <sheetViews>
    <sheetView topLeftCell="G1" workbookViewId="0">
      <selection activeCell="Y33" sqref="Y33"/>
    </sheetView>
  </sheetViews>
  <sheetFormatPr defaultRowHeight="14.4" x14ac:dyDescent="0.3"/>
  <sheetData>
    <row r="1" spans="1:7" x14ac:dyDescent="0.3">
      <c r="A1" t="s">
        <v>29</v>
      </c>
      <c r="B1" t="s">
        <v>97</v>
      </c>
      <c r="C1" t="s">
        <v>99</v>
      </c>
      <c r="D1" t="s">
        <v>98</v>
      </c>
      <c r="E1" t="s">
        <v>100</v>
      </c>
    </row>
    <row r="2" spans="1:7" x14ac:dyDescent="0.3">
      <c r="A2" t="s">
        <v>74</v>
      </c>
      <c r="B2" s="81">
        <v>46.283333333335008</v>
      </c>
      <c r="C2" s="81">
        <v>43.886666666667416</v>
      </c>
      <c r="D2" s="81">
        <v>3.5467035085823597</v>
      </c>
      <c r="E2" s="81">
        <v>2.5259255764511757</v>
      </c>
      <c r="G2" s="81"/>
    </row>
    <row r="3" spans="1:7" x14ac:dyDescent="0.3">
      <c r="A3" t="s">
        <v>84</v>
      </c>
      <c r="B3" s="81">
        <v>2.716666666665664</v>
      </c>
      <c r="C3" s="81">
        <v>4.0599999999993015</v>
      </c>
      <c r="D3" s="81">
        <v>2.4895343607479048</v>
      </c>
      <c r="E3" s="81">
        <v>2.0880516979551516</v>
      </c>
      <c r="G3" s="81"/>
    </row>
    <row r="4" spans="1:7" x14ac:dyDescent="0.3">
      <c r="A4" t="s">
        <v>83</v>
      </c>
      <c r="B4" s="81">
        <v>3.166666666666984</v>
      </c>
      <c r="C4" s="81">
        <v>3.6533333333323981</v>
      </c>
      <c r="D4" s="81">
        <v>1.3905413813795215</v>
      </c>
      <c r="E4" s="81">
        <v>0.75073657460013277</v>
      </c>
      <c r="G4" s="81"/>
    </row>
    <row r="5" spans="1:7" x14ac:dyDescent="0.3">
      <c r="A5" t="s">
        <v>82</v>
      </c>
      <c r="B5" s="81">
        <v>3.1833333333336116</v>
      </c>
      <c r="C5" s="81">
        <v>3.2933333333337109</v>
      </c>
      <c r="D5" s="81">
        <v>2.4895343607479048</v>
      </c>
      <c r="E5" s="81">
        <v>0.8789701044076319</v>
      </c>
      <c r="G5" s="81"/>
    </row>
    <row r="6" spans="1:7" x14ac:dyDescent="0.3">
      <c r="A6" t="s">
        <v>81</v>
      </c>
      <c r="B6" s="81">
        <v>3.6333333333349316</v>
      </c>
      <c r="C6" s="81">
        <v>3.9666666666657115</v>
      </c>
      <c r="D6" s="81">
        <v>1.3905413813795215</v>
      </c>
      <c r="E6" s="81">
        <v>1.4323355534867825</v>
      </c>
      <c r="G6" s="81"/>
    </row>
    <row r="7" spans="1:7" x14ac:dyDescent="0.3">
      <c r="B7" s="81"/>
      <c r="C7" s="81"/>
      <c r="D7" s="81"/>
      <c r="E7" s="81"/>
      <c r="G7" s="81"/>
    </row>
    <row r="8" spans="1:7" x14ac:dyDescent="0.3">
      <c r="A8" t="s">
        <v>78</v>
      </c>
      <c r="B8" t="s">
        <v>97</v>
      </c>
      <c r="C8" t="s">
        <v>99</v>
      </c>
      <c r="D8" t="s">
        <v>98</v>
      </c>
      <c r="E8" t="s">
        <v>100</v>
      </c>
      <c r="G8" s="81"/>
    </row>
    <row r="9" spans="1:7" x14ac:dyDescent="0.3">
      <c r="A9" t="s">
        <v>74</v>
      </c>
      <c r="B9" s="81">
        <v>47.616666666667605</v>
      </c>
      <c r="C9" s="81">
        <v>45.76000000000041</v>
      </c>
      <c r="D9" s="81">
        <v>2.7229190219298256</v>
      </c>
      <c r="E9" s="81">
        <v>2.9205973087702604</v>
      </c>
      <c r="G9" s="81"/>
    </row>
    <row r="10" spans="1:7" x14ac:dyDescent="0.3">
      <c r="A10" t="s">
        <v>84</v>
      </c>
      <c r="B10" s="81">
        <v>7.4499999999998092</v>
      </c>
      <c r="C10" s="81">
        <v>6.1799999999995707</v>
      </c>
      <c r="D10" s="81">
        <v>5.1522282558087902</v>
      </c>
      <c r="E10" s="81">
        <v>2.6871306927640819</v>
      </c>
      <c r="G10" s="81"/>
    </row>
    <row r="11" spans="1:7" x14ac:dyDescent="0.3">
      <c r="A11" t="s">
        <v>83</v>
      </c>
      <c r="B11" s="81">
        <v>9.1833333333320635</v>
      </c>
      <c r="C11" s="81">
        <v>14.506666666666016</v>
      </c>
      <c r="D11" s="81">
        <v>4.3080385843729632</v>
      </c>
      <c r="E11" s="81">
        <v>1.4181397267005607</v>
      </c>
      <c r="G11" s="81"/>
    </row>
    <row r="12" spans="1:7" x14ac:dyDescent="0.3">
      <c r="A12" t="s">
        <v>82</v>
      </c>
      <c r="B12" s="81">
        <v>7.8500000000012449</v>
      </c>
      <c r="C12" s="81">
        <v>8.126666666665491</v>
      </c>
      <c r="D12" s="81">
        <v>5.1522282558087902</v>
      </c>
      <c r="E12" s="81">
        <v>2.3520362960157795</v>
      </c>
      <c r="G12" s="81"/>
    </row>
    <row r="13" spans="1:7" x14ac:dyDescent="0.3">
      <c r="A13" t="s">
        <v>81</v>
      </c>
      <c r="B13" s="81">
        <v>9.5833333333334991</v>
      </c>
      <c r="C13" s="81">
        <v>8.1133333333326618</v>
      </c>
      <c r="D13" s="81">
        <v>4.3080385843729632</v>
      </c>
      <c r="E13" s="81">
        <v>0.48346666666570309</v>
      </c>
      <c r="G13" s="81"/>
    </row>
    <row r="14" spans="1:7" x14ac:dyDescent="0.3">
      <c r="B14" s="81"/>
      <c r="C14" s="81"/>
      <c r="D14" s="81"/>
      <c r="E14" s="81"/>
      <c r="G14" s="81"/>
    </row>
    <row r="15" spans="1:7" x14ac:dyDescent="0.3">
      <c r="A15" t="s">
        <v>13</v>
      </c>
      <c r="B15" t="s">
        <v>97</v>
      </c>
      <c r="C15" t="s">
        <v>99</v>
      </c>
      <c r="D15" t="s">
        <v>98</v>
      </c>
      <c r="E15" t="s">
        <v>100</v>
      </c>
      <c r="G15" s="81"/>
    </row>
    <row r="16" spans="1:7" x14ac:dyDescent="0.3">
      <c r="A16" t="s">
        <v>74</v>
      </c>
      <c r="B16" s="81">
        <v>49.383333333333702</v>
      </c>
      <c r="C16" s="81">
        <v>47.660000000000004</v>
      </c>
      <c r="D16" s="81">
        <v>2.2030027992130963</v>
      </c>
      <c r="E16" s="81">
        <v>1.0491646454840275</v>
      </c>
      <c r="G16" s="81"/>
    </row>
    <row r="17" spans="1:7" x14ac:dyDescent="0.3">
      <c r="A17" t="s">
        <v>84</v>
      </c>
      <c r="B17" s="81">
        <v>32.066666666665355</v>
      </c>
      <c r="C17" s="81">
        <v>30.353333333333882</v>
      </c>
      <c r="D17" s="81">
        <v>8.5935066959569486</v>
      </c>
      <c r="E17" s="81">
        <v>4.9431564400806653</v>
      </c>
      <c r="G17" s="81"/>
    </row>
    <row r="18" spans="1:7" x14ac:dyDescent="0.3">
      <c r="A18" t="s">
        <v>83</v>
      </c>
      <c r="B18" s="81">
        <v>37.149999999999274</v>
      </c>
      <c r="C18" s="81">
        <v>36.246666666666748</v>
      </c>
      <c r="D18" s="81">
        <v>3.2331749789423405</v>
      </c>
      <c r="E18" s="81">
        <v>5.2507193225723237</v>
      </c>
      <c r="G18" s="81"/>
    </row>
    <row r="19" spans="1:7" x14ac:dyDescent="0.3">
      <c r="A19" t="s">
        <v>82</v>
      </c>
      <c r="B19" s="81">
        <v>31.966666666666772</v>
      </c>
      <c r="C19" s="81">
        <v>29.419999999999884</v>
      </c>
      <c r="D19" s="81">
        <v>8.5935066959569486</v>
      </c>
      <c r="E19" s="81">
        <v>5.3562655846531086</v>
      </c>
      <c r="G19" s="81"/>
    </row>
    <row r="20" spans="1:7" x14ac:dyDescent="0.3">
      <c r="A20" t="s">
        <v>81</v>
      </c>
      <c r="B20" s="81">
        <v>37.050000000000693</v>
      </c>
      <c r="C20" s="81">
        <v>36.773333333333845</v>
      </c>
      <c r="D20" s="81">
        <v>3.2331749789423405</v>
      </c>
      <c r="E20" s="81">
        <v>2.5574641329077132</v>
      </c>
      <c r="G20" s="81"/>
    </row>
    <row r="21" spans="1:7" x14ac:dyDescent="0.3">
      <c r="B21" s="81"/>
      <c r="C21" s="81"/>
      <c r="D21" s="81"/>
      <c r="E21" s="81"/>
      <c r="G21" s="81"/>
    </row>
    <row r="22" spans="1:7" x14ac:dyDescent="0.3">
      <c r="A22" t="s">
        <v>14</v>
      </c>
      <c r="B22" t="s">
        <v>97</v>
      </c>
      <c r="C22" t="s">
        <v>99</v>
      </c>
      <c r="D22" t="s">
        <v>98</v>
      </c>
      <c r="E22" t="s">
        <v>100</v>
      </c>
      <c r="G22" s="81"/>
    </row>
    <row r="23" spans="1:7" x14ac:dyDescent="0.3">
      <c r="A23" t="s">
        <v>74</v>
      </c>
      <c r="B23" s="81">
        <v>49.73333333333111</v>
      </c>
      <c r="C23" s="81">
        <v>49.57333333333338</v>
      </c>
      <c r="D23" s="81">
        <v>1.617577338007923</v>
      </c>
      <c r="E23" s="81">
        <v>2.5386687254892819</v>
      </c>
      <c r="G23" s="81"/>
    </row>
    <row r="24" spans="1:7" x14ac:dyDescent="0.3">
      <c r="A24" t="s">
        <v>84</v>
      </c>
      <c r="B24" s="81">
        <v>34.266666666666154</v>
      </c>
      <c r="C24" s="81">
        <v>36.386666666667601</v>
      </c>
      <c r="D24" s="81">
        <v>8.3955239926448115</v>
      </c>
      <c r="E24" s="81">
        <v>3.2138687907952828</v>
      </c>
      <c r="G24" s="81"/>
    </row>
    <row r="25" spans="1:7" x14ac:dyDescent="0.3">
      <c r="A25" t="s">
        <v>83</v>
      </c>
      <c r="B25" s="81">
        <v>38.016666666668065</v>
      </c>
      <c r="C25" s="81">
        <v>40.686666666668238</v>
      </c>
      <c r="D25" s="81">
        <v>3.7021581693821783</v>
      </c>
      <c r="E25" s="81">
        <v>0.53573333333254891</v>
      </c>
      <c r="G25" s="81"/>
    </row>
    <row r="26" spans="1:7" x14ac:dyDescent="0.3">
      <c r="A26" t="s">
        <v>82</v>
      </c>
      <c r="B26" s="81">
        <v>34.500000000000128</v>
      </c>
      <c r="C26" s="81">
        <v>37.080000000000268</v>
      </c>
      <c r="D26" s="81">
        <v>8.3955239926448115</v>
      </c>
      <c r="E26" s="81">
        <v>2.1861982099814976</v>
      </c>
      <c r="G26" s="81"/>
    </row>
    <row r="27" spans="1:7" x14ac:dyDescent="0.3">
      <c r="A27" t="s">
        <v>81</v>
      </c>
      <c r="B27" s="81">
        <v>38.250000000002039</v>
      </c>
      <c r="C27" s="81">
        <v>40.300000000000104</v>
      </c>
      <c r="D27" s="81">
        <v>3.7021581693821783</v>
      </c>
      <c r="E27" s="81">
        <v>1.1630801405456646</v>
      </c>
      <c r="G27" s="81"/>
    </row>
    <row r="28" spans="1:7" x14ac:dyDescent="0.3">
      <c r="B28" s="81"/>
      <c r="C28" s="81"/>
      <c r="D28" s="81"/>
      <c r="E28" s="81"/>
      <c r="F28" s="81"/>
      <c r="G28" s="81"/>
    </row>
    <row r="29" spans="1:7" x14ac:dyDescent="0.3">
      <c r="B29" s="81"/>
      <c r="C29" s="81"/>
      <c r="D29" s="81"/>
      <c r="E29" s="81"/>
      <c r="F29" s="81"/>
      <c r="G29" s="81"/>
    </row>
    <row r="30" spans="1:7" x14ac:dyDescent="0.3">
      <c r="B30" s="81"/>
      <c r="C30" s="81"/>
      <c r="D30" s="81"/>
      <c r="E30" s="81"/>
      <c r="F30" s="81"/>
      <c r="G30" s="81"/>
    </row>
    <row r="31" spans="1:7" x14ac:dyDescent="0.3">
      <c r="B31" s="81"/>
      <c r="C31" s="81"/>
      <c r="D31" s="81"/>
      <c r="E31" s="81"/>
      <c r="F31" s="81"/>
      <c r="G31" s="81"/>
    </row>
    <row r="32" spans="1:7" x14ac:dyDescent="0.3">
      <c r="B32" s="81"/>
      <c r="C32" s="81"/>
      <c r="D32" s="81"/>
      <c r="E32" s="81"/>
      <c r="F32" s="81"/>
      <c r="G32" s="81"/>
    </row>
    <row r="33" spans="2:7" x14ac:dyDescent="0.3">
      <c r="B33" s="81"/>
      <c r="C33" s="81"/>
      <c r="D33" s="81"/>
      <c r="E33" s="81"/>
      <c r="F33" s="81"/>
      <c r="G33" s="81"/>
    </row>
    <row r="34" spans="2:7" x14ac:dyDescent="0.3">
      <c r="B34" s="81"/>
      <c r="C34" s="81"/>
      <c r="D34" s="81"/>
      <c r="E34" s="81"/>
      <c r="F34" s="81"/>
      <c r="G34" s="81"/>
    </row>
    <row r="35" spans="2:7" x14ac:dyDescent="0.3">
      <c r="B35" s="81"/>
      <c r="C35" s="81"/>
      <c r="D35" s="81"/>
      <c r="E35" s="81"/>
      <c r="F35" s="81"/>
      <c r="G35" s="81"/>
    </row>
    <row r="36" spans="2:7" x14ac:dyDescent="0.3">
      <c r="B36" s="81"/>
      <c r="C36" s="81"/>
      <c r="D36" s="81"/>
      <c r="E36" s="81"/>
      <c r="F36" s="81"/>
      <c r="G36" s="81"/>
    </row>
    <row r="37" spans="2:7" x14ac:dyDescent="0.3">
      <c r="B37" s="81"/>
      <c r="C37" s="81"/>
      <c r="D37" s="81"/>
      <c r="E37" s="81"/>
      <c r="F37" s="81"/>
      <c r="G37" s="81"/>
    </row>
    <row r="38" spans="2:7" x14ac:dyDescent="0.3">
      <c r="B38" s="81"/>
      <c r="C38" s="81"/>
      <c r="D38" s="81"/>
      <c r="E38" s="81"/>
      <c r="F38" s="81"/>
      <c r="G38" s="81"/>
    </row>
    <row r="39" spans="2:7" x14ac:dyDescent="0.3">
      <c r="B39" s="81"/>
      <c r="C39" s="81"/>
      <c r="D39" s="81"/>
      <c r="E39" s="81"/>
      <c r="F39" s="81"/>
      <c r="G39" s="81"/>
    </row>
    <row r="40" spans="2:7" x14ac:dyDescent="0.3">
      <c r="B40" s="81"/>
      <c r="C40" s="81"/>
      <c r="D40" s="81"/>
      <c r="E40" s="81"/>
      <c r="F40" s="81"/>
      <c r="G40" s="81"/>
    </row>
    <row r="41" spans="2:7" x14ac:dyDescent="0.3">
      <c r="B41" s="81"/>
      <c r="C41" s="81"/>
      <c r="D41" s="81"/>
      <c r="E41" s="81"/>
      <c r="F41" s="81"/>
      <c r="G41" s="81"/>
    </row>
    <row r="42" spans="2:7" x14ac:dyDescent="0.3">
      <c r="B42" s="81"/>
      <c r="C42" s="81"/>
      <c r="D42" s="81"/>
      <c r="E42" s="81"/>
      <c r="F42" s="81"/>
      <c r="G42" s="81"/>
    </row>
    <row r="43" spans="2:7" x14ac:dyDescent="0.3">
      <c r="B43" s="81"/>
      <c r="C43" s="81"/>
      <c r="D43" s="81"/>
      <c r="E43" s="81"/>
      <c r="F43" s="81"/>
      <c r="G43" s="81"/>
    </row>
    <row r="44" spans="2:7" x14ac:dyDescent="0.3">
      <c r="B44" s="81"/>
      <c r="C44" s="81"/>
      <c r="D44" s="81"/>
      <c r="E44" s="81"/>
      <c r="F44" s="81"/>
      <c r="G44" s="81"/>
    </row>
    <row r="45" spans="2:7" x14ac:dyDescent="0.3">
      <c r="B45" s="81"/>
      <c r="C45" s="81"/>
      <c r="D45" s="81"/>
      <c r="E45" s="81"/>
      <c r="F45" s="81"/>
      <c r="G45" s="81"/>
    </row>
    <row r="46" spans="2:7" x14ac:dyDescent="0.3">
      <c r="B46" s="81"/>
      <c r="C46" s="81"/>
      <c r="D46" s="81"/>
      <c r="E46" s="81"/>
      <c r="F46" s="81"/>
      <c r="G46" s="81"/>
    </row>
    <row r="47" spans="2:7" x14ac:dyDescent="0.3">
      <c r="B47" s="81"/>
      <c r="C47" s="81"/>
      <c r="D47" s="81"/>
      <c r="E47" s="81"/>
      <c r="F47" s="81"/>
      <c r="G47" s="81"/>
    </row>
    <row r="48" spans="2:7" x14ac:dyDescent="0.3">
      <c r="B48" s="81"/>
      <c r="C48" s="81"/>
      <c r="D48" s="81"/>
      <c r="E48" s="81"/>
      <c r="F48" s="81"/>
      <c r="G48" s="81"/>
    </row>
    <row r="49" spans="2:7" x14ac:dyDescent="0.3">
      <c r="B49" s="81"/>
      <c r="C49" s="81"/>
      <c r="D49" s="81"/>
      <c r="E49" s="81"/>
      <c r="F49" s="81"/>
      <c r="G49" s="81"/>
    </row>
    <row r="50" spans="2:7" x14ac:dyDescent="0.3">
      <c r="B50" s="81"/>
      <c r="C50" s="81"/>
      <c r="D50" s="81"/>
      <c r="E50" s="81"/>
      <c r="F50" s="81"/>
      <c r="G50" s="81"/>
    </row>
    <row r="51" spans="2:7" x14ac:dyDescent="0.3">
      <c r="B51" s="81"/>
      <c r="C51" s="81"/>
      <c r="D51" s="81"/>
      <c r="E51" s="81"/>
      <c r="F51" s="81"/>
      <c r="G51" s="81"/>
    </row>
    <row r="52" spans="2:7" x14ac:dyDescent="0.3">
      <c r="B52" s="81"/>
      <c r="C52" s="81"/>
      <c r="D52" s="81"/>
      <c r="E52" s="81"/>
      <c r="F52" s="81"/>
      <c r="G52" s="81"/>
    </row>
    <row r="53" spans="2:7" x14ac:dyDescent="0.3">
      <c r="B53" s="81"/>
      <c r="C53" s="81"/>
      <c r="D53" s="81"/>
      <c r="E53" s="81"/>
      <c r="F53" s="81"/>
      <c r="G53" s="81"/>
    </row>
    <row r="54" spans="2:7" x14ac:dyDescent="0.3">
      <c r="B54" s="81"/>
      <c r="C54" s="81"/>
      <c r="D54" s="81"/>
      <c r="E54" s="81"/>
      <c r="F54" s="81"/>
      <c r="G54" s="81"/>
    </row>
    <row r="55" spans="2:7" x14ac:dyDescent="0.3">
      <c r="B55" s="81"/>
      <c r="C55" s="81"/>
      <c r="D55" s="81"/>
      <c r="E55" s="81"/>
      <c r="F55" s="81"/>
      <c r="G55" s="81"/>
    </row>
    <row r="56" spans="2:7" x14ac:dyDescent="0.3">
      <c r="B56" s="81"/>
      <c r="C56" s="81"/>
      <c r="D56" s="81"/>
      <c r="E56" s="81"/>
      <c r="F56" s="81"/>
      <c r="G56" s="81"/>
    </row>
    <row r="57" spans="2:7" x14ac:dyDescent="0.3">
      <c r="B57" s="81"/>
      <c r="C57" s="81"/>
      <c r="D57" s="81"/>
      <c r="E57" s="81"/>
      <c r="F57" s="81"/>
      <c r="G57" s="81"/>
    </row>
    <row r="58" spans="2:7" x14ac:dyDescent="0.3">
      <c r="B58" s="81"/>
      <c r="C58" s="81"/>
      <c r="D58" s="81"/>
      <c r="E58" s="81"/>
      <c r="F58" s="81"/>
      <c r="G58" s="81"/>
    </row>
    <row r="59" spans="2:7" x14ac:dyDescent="0.3">
      <c r="B59" s="81"/>
      <c r="C59" s="81"/>
      <c r="D59" s="81"/>
      <c r="E59" s="81"/>
      <c r="F59" s="81"/>
      <c r="G59" s="81"/>
    </row>
    <row r="60" spans="2:7" x14ac:dyDescent="0.3">
      <c r="B60" s="81"/>
      <c r="C60" s="81"/>
      <c r="D60" s="81"/>
      <c r="E60" s="81"/>
      <c r="F60" s="81"/>
      <c r="G60" s="81"/>
    </row>
    <row r="61" spans="2:7" x14ac:dyDescent="0.3">
      <c r="B61" s="81"/>
      <c r="C61" s="81"/>
      <c r="D61" s="81"/>
      <c r="E61" s="81"/>
      <c r="F61" s="81"/>
      <c r="G61" s="81"/>
    </row>
    <row r="62" spans="2:7" x14ac:dyDescent="0.3">
      <c r="B62" s="81"/>
      <c r="C62" s="81"/>
      <c r="D62" s="81"/>
      <c r="E62" s="81"/>
      <c r="F62" s="81"/>
      <c r="G62" s="81"/>
    </row>
    <row r="63" spans="2:7" x14ac:dyDescent="0.3">
      <c r="B63" s="81"/>
      <c r="C63" s="81"/>
      <c r="D63" s="81"/>
      <c r="E63" s="81"/>
      <c r="F63" s="81"/>
      <c r="G63" s="81"/>
    </row>
    <row r="64" spans="2:7" x14ac:dyDescent="0.3">
      <c r="B64" s="81"/>
      <c r="C64" s="81"/>
      <c r="D64" s="81"/>
      <c r="E64" s="81"/>
      <c r="F64" s="81"/>
      <c r="G64" s="81"/>
    </row>
    <row r="65" spans="2:7" x14ac:dyDescent="0.3">
      <c r="B65" s="81"/>
      <c r="C65" s="81"/>
      <c r="D65" s="81"/>
      <c r="E65" s="81"/>
      <c r="F65" s="81"/>
      <c r="G65" s="81"/>
    </row>
    <row r="66" spans="2:7" x14ac:dyDescent="0.3">
      <c r="B66" s="81"/>
      <c r="C66" s="81"/>
      <c r="D66" s="81"/>
      <c r="E66" s="81"/>
      <c r="F66" s="81"/>
      <c r="G66" s="81"/>
    </row>
    <row r="67" spans="2:7" x14ac:dyDescent="0.3">
      <c r="B67" s="81"/>
      <c r="C67" s="81"/>
      <c r="D67" s="81"/>
      <c r="E67" s="81"/>
      <c r="F67" s="81"/>
      <c r="G67" s="81"/>
    </row>
    <row r="68" spans="2:7" x14ac:dyDescent="0.3">
      <c r="B68" s="81"/>
      <c r="C68" s="81"/>
      <c r="D68" s="81"/>
      <c r="E68" s="81"/>
      <c r="F68" s="81"/>
      <c r="G68" s="81"/>
    </row>
    <row r="69" spans="2:7" x14ac:dyDescent="0.3">
      <c r="B69" s="81"/>
      <c r="C69" s="81"/>
      <c r="D69" s="81"/>
      <c r="E69" s="81"/>
      <c r="F69" s="81"/>
      <c r="G69" s="81"/>
    </row>
    <row r="70" spans="2:7" x14ac:dyDescent="0.3">
      <c r="B70" s="81"/>
      <c r="C70" s="81"/>
      <c r="D70" s="81"/>
      <c r="E70" s="81"/>
      <c r="F70" s="81"/>
      <c r="G70" s="81"/>
    </row>
    <row r="71" spans="2:7" x14ac:dyDescent="0.3">
      <c r="B71" s="81"/>
      <c r="C71" s="81"/>
      <c r="D71" s="81"/>
      <c r="E71" s="81"/>
      <c r="F71" s="81"/>
      <c r="G71" s="81"/>
    </row>
    <row r="72" spans="2:7" x14ac:dyDescent="0.3">
      <c r="B72" s="81"/>
      <c r="C72" s="81"/>
      <c r="D72" s="81"/>
      <c r="E72" s="81"/>
      <c r="F72" s="81"/>
      <c r="G72" s="81"/>
    </row>
    <row r="73" spans="2:7" x14ac:dyDescent="0.3">
      <c r="B73" s="81"/>
      <c r="C73" s="81"/>
      <c r="D73" s="81"/>
      <c r="E73" s="81"/>
      <c r="F73" s="81"/>
      <c r="G73" s="81"/>
    </row>
    <row r="74" spans="2:7" x14ac:dyDescent="0.3">
      <c r="B74" s="81"/>
      <c r="C74" s="81"/>
      <c r="D74" s="81"/>
      <c r="E74" s="81"/>
      <c r="F74" s="81"/>
      <c r="G74" s="81"/>
    </row>
    <row r="75" spans="2:7" x14ac:dyDescent="0.3">
      <c r="B75" s="81"/>
      <c r="C75" s="81"/>
      <c r="D75" s="81"/>
      <c r="E75" s="81"/>
      <c r="F75" s="81"/>
      <c r="G75" s="81"/>
    </row>
    <row r="76" spans="2:7" x14ac:dyDescent="0.3">
      <c r="B76" s="81"/>
      <c r="C76" s="81"/>
      <c r="D76" s="81"/>
      <c r="E76" s="81"/>
      <c r="F76" s="81"/>
      <c r="G76" s="81"/>
    </row>
    <row r="77" spans="2:7" x14ac:dyDescent="0.3">
      <c r="B77" s="81"/>
      <c r="C77" s="81"/>
      <c r="D77" s="81"/>
      <c r="E77" s="81"/>
      <c r="F77" s="81"/>
      <c r="G77" s="81"/>
    </row>
    <row r="78" spans="2:7" x14ac:dyDescent="0.3">
      <c r="B78" s="81"/>
      <c r="C78" s="81"/>
      <c r="D78" s="81"/>
      <c r="E78" s="81"/>
      <c r="F78" s="81"/>
      <c r="G78" s="81"/>
    </row>
    <row r="79" spans="2:7" x14ac:dyDescent="0.3">
      <c r="B79" s="81"/>
      <c r="C79" s="81"/>
      <c r="D79" s="81"/>
      <c r="E79" s="81"/>
      <c r="F79" s="81"/>
      <c r="G79" s="81"/>
    </row>
    <row r="80" spans="2:7" x14ac:dyDescent="0.3">
      <c r="B80" s="81"/>
      <c r="C80" s="81"/>
      <c r="D80" s="81"/>
      <c r="E80" s="81"/>
      <c r="F80" s="81"/>
      <c r="G80" s="81"/>
    </row>
    <row r="81" spans="2:7" x14ac:dyDescent="0.3">
      <c r="B81" s="81"/>
      <c r="C81" s="81"/>
      <c r="D81" s="81"/>
      <c r="E81" s="81"/>
      <c r="F81" s="81"/>
      <c r="G81" s="81"/>
    </row>
    <row r="82" spans="2:7" x14ac:dyDescent="0.3">
      <c r="B82" s="81"/>
      <c r="C82" s="81"/>
      <c r="D82" s="81"/>
      <c r="E82" s="81"/>
      <c r="F82" s="81"/>
      <c r="G82" s="81"/>
    </row>
    <row r="83" spans="2:7" x14ac:dyDescent="0.3">
      <c r="B83" s="81"/>
      <c r="C83" s="81"/>
      <c r="D83" s="81"/>
      <c r="E83" s="81"/>
      <c r="F83" s="81"/>
      <c r="G83" s="81"/>
    </row>
    <row r="84" spans="2:7" x14ac:dyDescent="0.3">
      <c r="B84" s="81"/>
      <c r="C84" s="81"/>
      <c r="D84" s="81"/>
      <c r="E84" s="81"/>
      <c r="F84" s="81"/>
      <c r="G84" s="81"/>
    </row>
    <row r="85" spans="2:7" x14ac:dyDescent="0.3">
      <c r="B85" s="81"/>
      <c r="C85" s="81"/>
      <c r="D85" s="81"/>
      <c r="E85" s="81"/>
      <c r="F85" s="81"/>
      <c r="G85" s="81"/>
    </row>
    <row r="86" spans="2:7" x14ac:dyDescent="0.3">
      <c r="B86" s="81"/>
      <c r="C86" s="81"/>
      <c r="D86" s="81"/>
      <c r="E86" s="81"/>
      <c r="F86" s="81"/>
      <c r="G86" s="81"/>
    </row>
    <row r="87" spans="2:7" x14ac:dyDescent="0.3">
      <c r="B87" s="81"/>
      <c r="C87" s="81"/>
      <c r="D87" s="81"/>
      <c r="E87" s="81"/>
      <c r="F87" s="81"/>
      <c r="G87" s="81"/>
    </row>
    <row r="88" spans="2:7" x14ac:dyDescent="0.3">
      <c r="B88" s="81"/>
      <c r="C88" s="81"/>
      <c r="D88" s="81"/>
      <c r="E88" s="81"/>
      <c r="F88" s="81"/>
      <c r="G88" s="81"/>
    </row>
    <row r="89" spans="2:7" x14ac:dyDescent="0.3">
      <c r="B89" s="81"/>
      <c r="C89" s="81"/>
      <c r="D89" s="81"/>
      <c r="E89" s="81"/>
      <c r="F89" s="81"/>
      <c r="G89" s="81"/>
    </row>
    <row r="90" spans="2:7" x14ac:dyDescent="0.3">
      <c r="B90" s="81"/>
      <c r="C90" s="81"/>
      <c r="D90" s="81"/>
      <c r="E90" s="81"/>
      <c r="F90" s="81"/>
      <c r="G90" s="81"/>
    </row>
    <row r="91" spans="2:7" x14ac:dyDescent="0.3">
      <c r="B91" s="81"/>
      <c r="C91" s="81"/>
      <c r="D91" s="81"/>
      <c r="E91" s="81"/>
      <c r="F91" s="81"/>
      <c r="G91" s="81"/>
    </row>
    <row r="92" spans="2:7" x14ac:dyDescent="0.3">
      <c r="B92" s="81"/>
      <c r="C92" s="81"/>
      <c r="D92" s="81"/>
      <c r="E92" s="81"/>
      <c r="F92" s="81"/>
      <c r="G92" s="81"/>
    </row>
    <row r="93" spans="2:7" x14ac:dyDescent="0.3">
      <c r="B93" s="81"/>
      <c r="C93" s="81"/>
      <c r="D93" s="81"/>
      <c r="E93" s="81"/>
      <c r="F93" s="81"/>
      <c r="G93" s="81"/>
    </row>
    <row r="94" spans="2:7" x14ac:dyDescent="0.3">
      <c r="B94" s="81"/>
      <c r="C94" s="81"/>
      <c r="D94" s="81"/>
      <c r="E94" s="81"/>
      <c r="F94" s="81"/>
      <c r="G94" s="81"/>
    </row>
    <row r="95" spans="2:7" x14ac:dyDescent="0.3">
      <c r="B95" s="81"/>
      <c r="C95" s="81"/>
      <c r="D95" s="81"/>
      <c r="E95" s="81"/>
      <c r="F95" s="81"/>
      <c r="G95" s="81"/>
    </row>
    <row r="96" spans="2:7" x14ac:dyDescent="0.3">
      <c r="B96" s="81"/>
      <c r="C96" s="81"/>
      <c r="D96" s="81"/>
      <c r="E96" s="81"/>
      <c r="F96" s="81"/>
      <c r="G96" s="81"/>
    </row>
    <row r="97" spans="2:7" x14ac:dyDescent="0.3">
      <c r="B97" s="81"/>
      <c r="C97" s="81"/>
      <c r="D97" s="81"/>
      <c r="E97" s="81"/>
      <c r="F97" s="81"/>
      <c r="G97" s="81"/>
    </row>
    <row r="98" spans="2:7" x14ac:dyDescent="0.3">
      <c r="B98" s="81"/>
      <c r="C98" s="81"/>
      <c r="D98" s="81"/>
      <c r="E98" s="81"/>
      <c r="F98" s="81"/>
      <c r="G98" s="81"/>
    </row>
    <row r="99" spans="2:7" x14ac:dyDescent="0.3">
      <c r="B99" s="81"/>
      <c r="C99" s="81"/>
      <c r="D99" s="81"/>
      <c r="E99" s="81"/>
      <c r="F99" s="81"/>
      <c r="G99" s="81"/>
    </row>
    <row r="100" spans="2:7" x14ac:dyDescent="0.3">
      <c r="B100" s="81"/>
      <c r="C100" s="81"/>
      <c r="D100" s="81"/>
      <c r="E100" s="81"/>
      <c r="F100" s="81"/>
      <c r="G100" s="81"/>
    </row>
    <row r="101" spans="2:7" x14ac:dyDescent="0.3">
      <c r="B101" s="81"/>
      <c r="C101" s="81"/>
      <c r="D101" s="81"/>
      <c r="E101" s="81"/>
      <c r="F101" s="81"/>
      <c r="G101" s="81"/>
    </row>
    <row r="102" spans="2:7" x14ac:dyDescent="0.3">
      <c r="B102" s="81"/>
      <c r="C102" s="81"/>
      <c r="D102" s="81"/>
      <c r="E102" s="81"/>
      <c r="F102" s="81"/>
      <c r="G102" s="81"/>
    </row>
    <row r="103" spans="2:7" x14ac:dyDescent="0.3">
      <c r="B103" s="81"/>
      <c r="C103" s="81"/>
      <c r="D103" s="81"/>
      <c r="E103" s="81"/>
      <c r="F103" s="81"/>
      <c r="G103" s="81"/>
    </row>
    <row r="104" spans="2:7" x14ac:dyDescent="0.3">
      <c r="B104" s="81"/>
      <c r="C104" s="81"/>
      <c r="D104" s="81"/>
      <c r="E104" s="81"/>
      <c r="F104" s="81"/>
      <c r="G104" s="81"/>
    </row>
    <row r="105" spans="2:7" x14ac:dyDescent="0.3">
      <c r="B105" s="81"/>
      <c r="C105" s="81"/>
      <c r="D105" s="81"/>
      <c r="E105" s="81"/>
      <c r="F105" s="81"/>
      <c r="G105" s="81"/>
    </row>
    <row r="106" spans="2:7" x14ac:dyDescent="0.3">
      <c r="B106" s="81"/>
      <c r="C106" s="81"/>
      <c r="D106" s="81"/>
      <c r="E106" s="81"/>
      <c r="F106" s="81"/>
      <c r="G106" s="81"/>
    </row>
    <row r="107" spans="2:7" x14ac:dyDescent="0.3">
      <c r="B107" s="81"/>
      <c r="C107" s="81"/>
      <c r="D107" s="81"/>
      <c r="E107" s="81"/>
      <c r="F107" s="81"/>
      <c r="G107" s="81"/>
    </row>
    <row r="108" spans="2:7" x14ac:dyDescent="0.3">
      <c r="B108" s="81"/>
      <c r="C108" s="81"/>
      <c r="D108" s="81"/>
      <c r="E108" s="81"/>
      <c r="F108" s="81"/>
      <c r="G108" s="81"/>
    </row>
    <row r="109" spans="2:7" x14ac:dyDescent="0.3">
      <c r="B109" s="81"/>
      <c r="C109" s="81"/>
      <c r="D109" s="81"/>
      <c r="E109" s="81"/>
      <c r="F109" s="81"/>
      <c r="G109" s="81"/>
    </row>
    <row r="110" spans="2:7" x14ac:dyDescent="0.3">
      <c r="B110" s="81"/>
      <c r="C110" s="81"/>
      <c r="D110" s="81"/>
      <c r="E110" s="81"/>
      <c r="F110" s="81"/>
      <c r="G110" s="81"/>
    </row>
    <row r="111" spans="2:7" x14ac:dyDescent="0.3">
      <c r="B111" s="81"/>
      <c r="C111" s="81"/>
      <c r="D111" s="81"/>
      <c r="E111" s="81"/>
      <c r="F111" s="81"/>
      <c r="G111" s="81"/>
    </row>
    <row r="112" spans="2:7" x14ac:dyDescent="0.3">
      <c r="B112" s="81"/>
      <c r="C112" s="81"/>
      <c r="D112" s="81"/>
      <c r="E112" s="81"/>
      <c r="F112" s="81"/>
      <c r="G112" s="81"/>
    </row>
    <row r="113" spans="2:7" x14ac:dyDescent="0.3">
      <c r="B113" s="81"/>
      <c r="C113" s="81"/>
      <c r="D113" s="81"/>
      <c r="E113" s="81"/>
      <c r="F113" s="81"/>
      <c r="G113" s="81"/>
    </row>
    <row r="114" spans="2:7" x14ac:dyDescent="0.3">
      <c r="B114" s="81"/>
      <c r="C114" s="81"/>
      <c r="D114" s="81"/>
      <c r="E114" s="81"/>
      <c r="F114" s="81"/>
      <c r="G114" s="81"/>
    </row>
    <row r="115" spans="2:7" x14ac:dyDescent="0.3">
      <c r="B115" s="81"/>
      <c r="C115" s="81"/>
      <c r="D115" s="81"/>
      <c r="E115" s="81"/>
      <c r="F115" s="81"/>
      <c r="G115" s="81"/>
    </row>
    <row r="116" spans="2:7" x14ac:dyDescent="0.3">
      <c r="B116" s="81"/>
      <c r="C116" s="81"/>
      <c r="D116" s="81"/>
      <c r="E116" s="81"/>
      <c r="F116" s="81"/>
      <c r="G116" s="81"/>
    </row>
    <row r="117" spans="2:7" x14ac:dyDescent="0.3">
      <c r="B117" s="81"/>
      <c r="C117" s="81"/>
      <c r="D117" s="81"/>
      <c r="E117" s="81"/>
      <c r="F117" s="81"/>
      <c r="G117" s="81"/>
    </row>
    <row r="118" spans="2:7" x14ac:dyDescent="0.3">
      <c r="B118" s="81"/>
      <c r="C118" s="81"/>
      <c r="D118" s="81"/>
      <c r="E118" s="81"/>
      <c r="F118" s="81"/>
      <c r="G118" s="81"/>
    </row>
    <row r="119" spans="2:7" x14ac:dyDescent="0.3">
      <c r="B119" s="81"/>
      <c r="C119" s="81"/>
      <c r="D119" s="81"/>
      <c r="E119" s="81"/>
      <c r="F119" s="81"/>
      <c r="G119" s="81"/>
    </row>
    <row r="120" spans="2:7" x14ac:dyDescent="0.3">
      <c r="B120" s="81"/>
      <c r="C120" s="81"/>
      <c r="D120" s="81"/>
      <c r="E120" s="81"/>
      <c r="F120" s="81"/>
      <c r="G120" s="81"/>
    </row>
    <row r="121" spans="2:7" x14ac:dyDescent="0.3">
      <c r="B121" s="81"/>
      <c r="C121" s="81"/>
      <c r="D121" s="81"/>
      <c r="E121" s="81"/>
      <c r="F121" s="81"/>
      <c r="G121" s="81"/>
    </row>
    <row r="122" spans="2:7" x14ac:dyDescent="0.3">
      <c r="B122" s="81"/>
      <c r="C122" s="81"/>
      <c r="D122" s="81"/>
      <c r="E122" s="81"/>
      <c r="F122" s="81"/>
      <c r="G122" s="81"/>
    </row>
    <row r="123" spans="2:7" x14ac:dyDescent="0.3">
      <c r="B123" s="81"/>
      <c r="C123" s="81"/>
      <c r="D123" s="81"/>
      <c r="E123" s="81"/>
      <c r="F123" s="81"/>
      <c r="G123" s="81"/>
    </row>
    <row r="124" spans="2:7" x14ac:dyDescent="0.3">
      <c r="B124" s="81"/>
      <c r="C124" s="81"/>
      <c r="D124" s="81"/>
      <c r="E124" s="81"/>
      <c r="F124" s="81"/>
      <c r="G124" s="81"/>
    </row>
    <row r="125" spans="2:7" x14ac:dyDescent="0.3">
      <c r="B125" s="81"/>
      <c r="C125" s="81"/>
      <c r="D125" s="81"/>
      <c r="E125" s="81"/>
      <c r="F125" s="81"/>
      <c r="G125" s="81"/>
    </row>
    <row r="126" spans="2:7" x14ac:dyDescent="0.3">
      <c r="B126" s="81"/>
      <c r="C126" s="81"/>
      <c r="D126" s="81"/>
      <c r="E126" s="81"/>
      <c r="F126" s="81"/>
      <c r="G126" s="81"/>
    </row>
    <row r="127" spans="2:7" x14ac:dyDescent="0.3">
      <c r="B127" s="81"/>
      <c r="C127" s="81"/>
      <c r="D127" s="81"/>
      <c r="E127" s="81"/>
      <c r="F127" s="81"/>
      <c r="G127" s="81"/>
    </row>
    <row r="128" spans="2:7" x14ac:dyDescent="0.3">
      <c r="B128" s="81"/>
      <c r="C128" s="81"/>
      <c r="D128" s="81"/>
      <c r="E128" s="81"/>
      <c r="F128" s="81"/>
      <c r="G128" s="81"/>
    </row>
    <row r="129" spans="2:7" x14ac:dyDescent="0.3">
      <c r="B129" s="81"/>
      <c r="C129" s="81"/>
      <c r="D129" s="81"/>
      <c r="E129" s="81"/>
      <c r="F129" s="81"/>
      <c r="G129" s="81"/>
    </row>
    <row r="130" spans="2:7" x14ac:dyDescent="0.3">
      <c r="B130" s="81"/>
      <c r="C130" s="81"/>
      <c r="D130" s="81"/>
      <c r="E130" s="81"/>
      <c r="F130" s="81"/>
      <c r="G130" s="81"/>
    </row>
    <row r="131" spans="2:7" x14ac:dyDescent="0.3">
      <c r="B131" s="81"/>
      <c r="C131" s="81"/>
      <c r="D131" s="81"/>
      <c r="E131" s="81"/>
      <c r="F131" s="81"/>
      <c r="G131" s="81"/>
    </row>
    <row r="132" spans="2:7" x14ac:dyDescent="0.3">
      <c r="B132" s="81"/>
      <c r="C132" s="81"/>
      <c r="D132" s="81"/>
      <c r="E132" s="81"/>
      <c r="F132" s="81"/>
      <c r="G132" s="81"/>
    </row>
    <row r="133" spans="2:7" x14ac:dyDescent="0.3">
      <c r="B133" s="81"/>
      <c r="C133" s="81"/>
      <c r="D133" s="81"/>
      <c r="E133" s="81"/>
      <c r="F133" s="81"/>
      <c r="G133" s="81"/>
    </row>
    <row r="134" spans="2:7" x14ac:dyDescent="0.3">
      <c r="B134" s="81"/>
      <c r="C134" s="81"/>
      <c r="D134" s="81"/>
      <c r="E134" s="81"/>
      <c r="F134" s="81"/>
      <c r="G134" s="81"/>
    </row>
    <row r="135" spans="2:7" x14ac:dyDescent="0.3">
      <c r="B135" s="81"/>
      <c r="C135" s="81"/>
      <c r="D135" s="81"/>
      <c r="E135" s="81"/>
      <c r="F135" s="81"/>
      <c r="G135" s="81"/>
    </row>
    <row r="136" spans="2:7" x14ac:dyDescent="0.3">
      <c r="B136" s="81"/>
      <c r="C136" s="81"/>
      <c r="D136" s="81"/>
      <c r="E136" s="81"/>
      <c r="F136" s="81"/>
      <c r="G136" s="81"/>
    </row>
    <row r="137" spans="2:7" x14ac:dyDescent="0.3">
      <c r="B137" s="81"/>
      <c r="C137" s="81"/>
      <c r="D137" s="81"/>
      <c r="E137" s="81"/>
      <c r="F137" s="81"/>
      <c r="G137" s="81"/>
    </row>
    <row r="138" spans="2:7" x14ac:dyDescent="0.3">
      <c r="B138" s="81"/>
      <c r="C138" s="81"/>
      <c r="D138" s="81"/>
      <c r="E138" s="81"/>
      <c r="F138" s="81"/>
      <c r="G138" s="81"/>
    </row>
    <row r="139" spans="2:7" x14ac:dyDescent="0.3">
      <c r="B139" s="81"/>
      <c r="C139" s="81"/>
      <c r="D139" s="81"/>
      <c r="E139" s="81"/>
      <c r="F139" s="81"/>
      <c r="G139" s="8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Sheet1</vt:lpstr>
      <vt:lpstr>TiO2_1</vt:lpstr>
      <vt:lpstr>CB_1</vt:lpstr>
      <vt:lpstr>TiO2_2</vt:lpstr>
      <vt:lpstr>CB_2</vt:lpstr>
      <vt:lpstr>TiO2_3</vt:lpstr>
      <vt:lpstr>CB_3</vt:lpstr>
      <vt:lpstr>TiO2 incr t,c</vt:lpstr>
      <vt:lpstr>cumm TiO2</vt:lpstr>
      <vt:lpstr>cumm CB</vt:lpstr>
      <vt:lpstr>TiO2 Dolapix</vt:lpstr>
      <vt:lpstr>comp SHMP &amp; Dol</vt:lpstr>
      <vt:lpstr>CB Dolapix</vt:lpstr>
      <vt:lpstr>exp act binary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Siddhi Sanjay Kulkarni</dc:creator>
  <cp:lastModifiedBy>Siddhi Sanjay Kulkarni</cp:lastModifiedBy>
  <dcterms:created xsi:type="dcterms:W3CDTF">2015-06-05T18:17:20Z</dcterms:created>
  <dcterms:modified xsi:type="dcterms:W3CDTF">2024-08-11T18:40:53Z</dcterms:modified>
</cp:coreProperties>
</file>