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3.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4.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5.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6.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7.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8.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9.xml" ContentType="application/vnd.openxmlformats-officedocument.drawingml.chartshapes+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10.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11.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12.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13.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mc:AlternateContent xmlns:mc="http://schemas.openxmlformats.org/markup-compatibility/2006">
    <mc:Choice Requires="x15">
      <x15ac:absPath xmlns:x15ac="http://schemas.microsoft.com/office/spreadsheetml/2010/11/ac" url="D:\Thesis pendrive\Siddhi thesis main data\Flotation- Single and binary\"/>
    </mc:Choice>
  </mc:AlternateContent>
  <xr:revisionPtr revIDLastSave="0" documentId="13_ncr:1_{0651C0BC-53D9-4545-8217-44C510B90E07}" xr6:coauthVersionLast="47" xr6:coauthVersionMax="47" xr10:uidLastSave="{00000000-0000-0000-0000-000000000000}"/>
  <bookViews>
    <workbookView xWindow="-108" yWindow="-108" windowWidth="23256" windowHeight="12456" firstSheet="1" activeTab="10" xr2:uid="{00000000-000D-0000-FFFF-FFFF00000000}"/>
  </bookViews>
  <sheets>
    <sheet name="TiO2 0" sheetId="1" r:id="rId1"/>
    <sheet name="TiO2 1" sheetId="19" r:id="rId2"/>
    <sheet name="TiO2 2" sheetId="9" r:id="rId3"/>
    <sheet name="TiO2 3" sheetId="16" r:id="rId4"/>
    <sheet name="CB 1" sheetId="4" r:id="rId5"/>
    <sheet name="CB 2" sheetId="6" r:id="rId6"/>
    <sheet name="CB 3" sheetId="14" r:id="rId7"/>
    <sheet name="Sheet1" sheetId="15" r:id="rId8"/>
    <sheet name="Sheet2" sheetId="17" r:id="rId9"/>
    <sheet name="exp act binary" sheetId="18" r:id="rId10"/>
    <sheet name="Sheet3" sheetId="21" r:id="rId11"/>
    <sheet name="water recovery" sheetId="20" r:id="rId12"/>
  </sheets>
  <externalReferences>
    <externalReference r:id="rId13"/>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1" i="21" l="1"/>
  <c r="C20" i="21"/>
  <c r="C19" i="21"/>
  <c r="C18" i="21"/>
  <c r="B21" i="21"/>
  <c r="B20" i="21"/>
  <c r="B19" i="21"/>
  <c r="B18" i="21"/>
  <c r="C17" i="21"/>
  <c r="C16" i="21"/>
  <c r="C15" i="21"/>
  <c r="C14" i="21"/>
  <c r="B17" i="21"/>
  <c r="B16" i="21"/>
  <c r="B15" i="21"/>
  <c r="B14" i="21"/>
  <c r="B13" i="21"/>
  <c r="B12" i="21"/>
  <c r="B11" i="21"/>
  <c r="B10" i="21"/>
  <c r="B9" i="21"/>
  <c r="B8" i="21"/>
  <c r="B7" i="21"/>
  <c r="B6" i="21"/>
  <c r="C5" i="21"/>
  <c r="C4" i="21"/>
  <c r="C3" i="21"/>
  <c r="C2" i="21"/>
  <c r="B5" i="21"/>
  <c r="B4" i="21"/>
  <c r="B3" i="21"/>
  <c r="B2" i="21"/>
  <c r="W53" i="15"/>
  <c r="X53" i="15"/>
  <c r="Y53" i="15"/>
  <c r="W55" i="15"/>
  <c r="X55" i="15"/>
  <c r="Y55" i="15"/>
  <c r="W57" i="15"/>
  <c r="X57" i="15"/>
  <c r="X51" i="15"/>
  <c r="Y51" i="15"/>
  <c r="W51" i="15"/>
  <c r="T53" i="15"/>
  <c r="U53" i="15"/>
  <c r="V53" i="15"/>
  <c r="T55" i="15"/>
  <c r="U55" i="15"/>
  <c r="V55" i="15"/>
  <c r="T57" i="15"/>
  <c r="U57" i="15"/>
  <c r="V57" i="15"/>
  <c r="Y57" i="15" s="1"/>
  <c r="U51" i="15"/>
  <c r="V51" i="15"/>
  <c r="T51" i="15"/>
  <c r="Q53" i="15"/>
  <c r="R53" i="15"/>
  <c r="S53" i="15"/>
  <c r="Q55" i="15"/>
  <c r="R55" i="15"/>
  <c r="S55" i="15"/>
  <c r="Q57" i="15"/>
  <c r="R57" i="15"/>
  <c r="S57" i="15"/>
  <c r="R51" i="15"/>
  <c r="S51" i="15"/>
  <c r="Q51" i="15"/>
  <c r="W41" i="15"/>
  <c r="X41" i="15"/>
  <c r="Y41" i="15"/>
  <c r="W43" i="15"/>
  <c r="X43" i="15"/>
  <c r="Y43" i="15"/>
  <c r="W45" i="15"/>
  <c r="X45" i="15"/>
  <c r="Y45" i="15"/>
  <c r="X39" i="15"/>
  <c r="Y39" i="15"/>
  <c r="W39" i="15"/>
  <c r="T41" i="15"/>
  <c r="U41" i="15"/>
  <c r="V41" i="15"/>
  <c r="T43" i="15"/>
  <c r="U43" i="15"/>
  <c r="V43" i="15"/>
  <c r="T45" i="15"/>
  <c r="U45" i="15"/>
  <c r="V45" i="15"/>
  <c r="U39" i="15"/>
  <c r="V39" i="15"/>
  <c r="T39" i="15"/>
  <c r="Q41" i="15"/>
  <c r="R41" i="15"/>
  <c r="S41" i="15"/>
  <c r="Q43" i="15"/>
  <c r="R43" i="15"/>
  <c r="S43" i="15"/>
  <c r="Q45" i="15"/>
  <c r="R45" i="15"/>
  <c r="S45" i="15"/>
  <c r="R39" i="15"/>
  <c r="S39" i="15"/>
  <c r="Q39" i="15"/>
  <c r="W8" i="15"/>
  <c r="X8" i="15"/>
  <c r="Y8" i="15"/>
  <c r="W10" i="15"/>
  <c r="X10" i="15"/>
  <c r="Y10" i="15"/>
  <c r="W12" i="15"/>
  <c r="X12" i="15"/>
  <c r="Y12" i="15"/>
  <c r="X6" i="15"/>
  <c r="Y6" i="15"/>
  <c r="W6" i="15"/>
  <c r="T8" i="15"/>
  <c r="U8" i="15"/>
  <c r="V8" i="15"/>
  <c r="T10" i="15"/>
  <c r="U10" i="15"/>
  <c r="V10" i="15"/>
  <c r="T12" i="15"/>
  <c r="U12" i="15"/>
  <c r="V12" i="15"/>
  <c r="U6" i="15"/>
  <c r="V6" i="15"/>
  <c r="T6" i="15"/>
  <c r="Q8" i="15"/>
  <c r="R8" i="15"/>
  <c r="S8" i="15"/>
  <c r="Q10" i="15"/>
  <c r="R10" i="15"/>
  <c r="S10" i="15"/>
  <c r="Q12" i="15"/>
  <c r="R12" i="15"/>
  <c r="S12" i="15"/>
  <c r="R6" i="15"/>
  <c r="S6" i="15"/>
  <c r="Q6" i="15"/>
  <c r="I28" i="20"/>
  <c r="F28" i="20"/>
  <c r="I27" i="20"/>
  <c r="F27" i="20"/>
  <c r="I26" i="20"/>
  <c r="F26" i="20"/>
  <c r="I25" i="20"/>
  <c r="F25" i="20"/>
  <c r="I24" i="20"/>
  <c r="F24" i="20"/>
  <c r="I23" i="20"/>
  <c r="F23" i="20"/>
  <c r="I22" i="20"/>
  <c r="F22" i="20"/>
  <c r="I21" i="20"/>
  <c r="F21" i="20"/>
  <c r="I20" i="20"/>
  <c r="F20" i="20"/>
  <c r="I19" i="20"/>
  <c r="F19" i="20"/>
  <c r="I18" i="20"/>
  <c r="F18" i="20"/>
  <c r="I17" i="20"/>
  <c r="F17" i="20"/>
  <c r="I16" i="20"/>
  <c r="F16" i="20"/>
  <c r="I15" i="20"/>
  <c r="F15" i="20"/>
  <c r="I14" i="20"/>
  <c r="F14" i="20"/>
  <c r="I13" i="20"/>
  <c r="F13" i="20"/>
  <c r="I12" i="20"/>
  <c r="F12" i="20"/>
  <c r="I11" i="20"/>
  <c r="F11" i="20"/>
  <c r="I10" i="20"/>
  <c r="F10" i="20"/>
  <c r="I9" i="20"/>
  <c r="F9" i="20"/>
  <c r="I8" i="20"/>
  <c r="F8" i="20"/>
  <c r="I7" i="20"/>
  <c r="F7" i="20"/>
  <c r="I6" i="20"/>
  <c r="F6" i="20"/>
  <c r="I5" i="20"/>
  <c r="F5" i="20"/>
  <c r="D83" i="18"/>
  <c r="D89" i="18"/>
  <c r="D87" i="18"/>
  <c r="D85" i="18"/>
  <c r="D73" i="18"/>
  <c r="D71" i="18"/>
  <c r="D69" i="18"/>
  <c r="D67" i="18"/>
  <c r="D52" i="18"/>
  <c r="D58" i="18"/>
  <c r="D56" i="18"/>
  <c r="D54" i="18"/>
  <c r="D36" i="18"/>
  <c r="D42" i="18"/>
  <c r="D40" i="18"/>
  <c r="D38" i="18"/>
  <c r="L12" i="18"/>
  <c r="D25" i="18"/>
  <c r="D27" i="18"/>
  <c r="D29" i="18"/>
  <c r="D23" i="18"/>
  <c r="U30" i="17"/>
  <c r="P32" i="17"/>
  <c r="S32" i="17" s="1"/>
  <c r="Q32" i="17"/>
  <c r="T32" i="17" s="1"/>
  <c r="R32" i="17"/>
  <c r="U32" i="17" s="1"/>
  <c r="P34" i="17"/>
  <c r="S34" i="17" s="1"/>
  <c r="Q34" i="17"/>
  <c r="T34" i="17" s="1"/>
  <c r="R34" i="17"/>
  <c r="U34" i="17" s="1"/>
  <c r="P36" i="17"/>
  <c r="S36" i="17" s="1"/>
  <c r="Q36" i="17"/>
  <c r="T36" i="17" s="1"/>
  <c r="R36" i="17"/>
  <c r="U36" i="17" s="1"/>
  <c r="Q30" i="17"/>
  <c r="T30" i="17" s="1"/>
  <c r="R30" i="17"/>
  <c r="P30" i="17"/>
  <c r="S30" i="17" s="1"/>
  <c r="M32" i="17"/>
  <c r="N32" i="17"/>
  <c r="O32" i="17"/>
  <c r="M34" i="17"/>
  <c r="N34" i="17"/>
  <c r="O34" i="17"/>
  <c r="M36" i="17"/>
  <c r="N36" i="17"/>
  <c r="O36" i="17"/>
  <c r="N30" i="17"/>
  <c r="O30" i="17"/>
  <c r="M30" i="17"/>
  <c r="T22" i="17"/>
  <c r="U22" i="17"/>
  <c r="S24" i="17"/>
  <c r="T24" i="17"/>
  <c r="P20" i="17"/>
  <c r="S20" i="17" s="1"/>
  <c r="Q20" i="17"/>
  <c r="T20" i="17" s="1"/>
  <c r="R20" i="17"/>
  <c r="U20" i="17" s="1"/>
  <c r="P22" i="17"/>
  <c r="S22" i="17" s="1"/>
  <c r="Q22" i="17"/>
  <c r="R22" i="17"/>
  <c r="P24" i="17"/>
  <c r="Q24" i="17"/>
  <c r="R24" i="17"/>
  <c r="U24" i="17" s="1"/>
  <c r="Q18" i="17"/>
  <c r="T18" i="17" s="1"/>
  <c r="R18" i="17"/>
  <c r="U18" i="17" s="1"/>
  <c r="P18" i="17"/>
  <c r="S18" i="17" s="1"/>
  <c r="M20" i="17"/>
  <c r="N20" i="17"/>
  <c r="O20" i="17"/>
  <c r="M22" i="17"/>
  <c r="N22" i="17"/>
  <c r="O22" i="17"/>
  <c r="M24" i="17"/>
  <c r="N24" i="17"/>
  <c r="O24" i="17"/>
  <c r="N18" i="17"/>
  <c r="O18" i="17"/>
  <c r="M18" i="17"/>
  <c r="T8" i="17"/>
  <c r="U8" i="17"/>
  <c r="S10" i="17"/>
  <c r="U10" i="17"/>
  <c r="T6" i="17"/>
  <c r="U6" i="17"/>
  <c r="P8" i="17"/>
  <c r="S8" i="17" s="1"/>
  <c r="Q8" i="17"/>
  <c r="R8" i="17"/>
  <c r="P10" i="17"/>
  <c r="Q10" i="17"/>
  <c r="T10" i="17" s="1"/>
  <c r="R10" i="17"/>
  <c r="P12" i="17"/>
  <c r="S12" i="17" s="1"/>
  <c r="Q12" i="17"/>
  <c r="T12" i="17" s="1"/>
  <c r="R12" i="17"/>
  <c r="U12" i="17" s="1"/>
  <c r="Q6" i="17"/>
  <c r="R6" i="17"/>
  <c r="P6" i="17"/>
  <c r="S6" i="17" s="1"/>
  <c r="M8" i="17"/>
  <c r="N8" i="17"/>
  <c r="O8" i="17"/>
  <c r="M10" i="17"/>
  <c r="N10" i="17"/>
  <c r="O10" i="17"/>
  <c r="M12" i="17"/>
  <c r="N12" i="17"/>
  <c r="O12" i="17"/>
  <c r="N6" i="17"/>
  <c r="O6" i="17"/>
  <c r="M6" i="17"/>
  <c r="F27" i="19"/>
  <c r="H26" i="19" s="1"/>
  <c r="F26" i="19"/>
  <c r="F25" i="19"/>
  <c r="H24" i="19" s="1"/>
  <c r="F24" i="19"/>
  <c r="I24" i="19" s="1"/>
  <c r="F23" i="19"/>
  <c r="H22" i="19" s="1"/>
  <c r="F22" i="19"/>
  <c r="I22" i="19" s="1"/>
  <c r="F21" i="19"/>
  <c r="H20" i="19" s="1"/>
  <c r="F20" i="19"/>
  <c r="F19" i="19"/>
  <c r="H18" i="19" s="1"/>
  <c r="F18" i="19"/>
  <c r="F17" i="19"/>
  <c r="H16" i="19" s="1"/>
  <c r="F16" i="19"/>
  <c r="I16" i="19" s="1"/>
  <c r="F15" i="19"/>
  <c r="H14" i="19" s="1"/>
  <c r="F14" i="19"/>
  <c r="I14" i="19" s="1"/>
  <c r="F13" i="19"/>
  <c r="H12" i="19" s="1"/>
  <c r="F12" i="19"/>
  <c r="I12" i="19" s="1"/>
  <c r="F11" i="19"/>
  <c r="H10" i="19" s="1"/>
  <c r="F10" i="19"/>
  <c r="I10" i="19" s="1"/>
  <c r="F9" i="19"/>
  <c r="H8" i="19" s="1"/>
  <c r="F8" i="19"/>
  <c r="I8" i="19" s="1"/>
  <c r="F7" i="19"/>
  <c r="H6" i="19" s="1"/>
  <c r="F6" i="19"/>
  <c r="I6" i="19" s="1"/>
  <c r="F5" i="19"/>
  <c r="H4" i="19"/>
  <c r="F4" i="19"/>
  <c r="I4" i="19" s="1"/>
  <c r="K14" i="18"/>
  <c r="L14" i="18"/>
  <c r="M14" i="18"/>
  <c r="K16" i="18"/>
  <c r="L16" i="18"/>
  <c r="M16" i="18"/>
  <c r="K18" i="18"/>
  <c r="L18" i="18"/>
  <c r="M18" i="18"/>
  <c r="M12" i="18"/>
  <c r="K12" i="18"/>
  <c r="H14" i="18"/>
  <c r="I14" i="18"/>
  <c r="J14" i="18"/>
  <c r="H16" i="18"/>
  <c r="I16" i="18"/>
  <c r="J16" i="18"/>
  <c r="H18" i="18"/>
  <c r="I18" i="18"/>
  <c r="J18" i="18"/>
  <c r="I12" i="18"/>
  <c r="J12" i="18"/>
  <c r="H12" i="18"/>
  <c r="J13" i="20" l="1"/>
  <c r="K13" i="20" s="1"/>
  <c r="J25" i="20"/>
  <c r="K25" i="20" s="1"/>
  <c r="J24" i="20"/>
  <c r="K24" i="20" s="1"/>
  <c r="J21" i="20"/>
  <c r="K21" i="20" s="1"/>
  <c r="J17" i="20"/>
  <c r="K17" i="20" s="1"/>
  <c r="J9" i="20"/>
  <c r="K9" i="20" s="1"/>
  <c r="J8" i="20"/>
  <c r="K8" i="20" s="1"/>
  <c r="J6" i="20"/>
  <c r="K6" i="20" s="1"/>
  <c r="J5" i="20"/>
  <c r="K5" i="20" s="1"/>
  <c r="J16" i="20"/>
  <c r="K16" i="20" s="1"/>
  <c r="J26" i="20"/>
  <c r="K26" i="20" s="1"/>
  <c r="J28" i="20"/>
  <c r="K28" i="20" s="1"/>
  <c r="J22" i="20"/>
  <c r="K22" i="20" s="1"/>
  <c r="J23" i="20"/>
  <c r="K23" i="20" s="1"/>
  <c r="J18" i="20"/>
  <c r="K18" i="20" s="1"/>
  <c r="J19" i="20"/>
  <c r="K19" i="20" s="1"/>
  <c r="J20" i="20"/>
  <c r="K20" i="20" s="1"/>
  <c r="J14" i="20"/>
  <c r="K14" i="20" s="1"/>
  <c r="J15" i="20"/>
  <c r="K15" i="20" s="1"/>
  <c r="J10" i="20"/>
  <c r="K10" i="20" s="1"/>
  <c r="J11" i="20"/>
  <c r="K11" i="20" s="1"/>
  <c r="J12" i="20"/>
  <c r="K12" i="20" s="1"/>
  <c r="J7" i="20"/>
  <c r="K7" i="20" s="1"/>
  <c r="J27" i="20"/>
  <c r="K27" i="20" s="1"/>
  <c r="G26" i="19"/>
  <c r="J26" i="19" s="1"/>
  <c r="G24" i="19"/>
  <c r="J24" i="19" s="1"/>
  <c r="K24" i="19" s="1"/>
  <c r="G20" i="19"/>
  <c r="J20" i="19" s="1"/>
  <c r="I20" i="19"/>
  <c r="G18" i="19"/>
  <c r="J18" i="19" s="1"/>
  <c r="K18" i="19" s="1"/>
  <c r="I18" i="19"/>
  <c r="G16" i="19"/>
  <c r="J16" i="19" s="1"/>
  <c r="K16" i="19" s="1"/>
  <c r="G12" i="19"/>
  <c r="J12" i="19" s="1"/>
  <c r="K12" i="19" s="1"/>
  <c r="G10" i="19"/>
  <c r="J10" i="19" s="1"/>
  <c r="K10" i="19" s="1"/>
  <c r="G8" i="19"/>
  <c r="J8" i="19" s="1"/>
  <c r="K8" i="19" s="1"/>
  <c r="G4" i="19"/>
  <c r="J4" i="19" s="1"/>
  <c r="K4" i="19" s="1"/>
  <c r="K20" i="19"/>
  <c r="I26" i="19"/>
  <c r="K26" i="19" s="1"/>
  <c r="G22" i="19"/>
  <c r="J22" i="19" s="1"/>
  <c r="K22" i="19" s="1"/>
  <c r="G6" i="19"/>
  <c r="J6" i="19" s="1"/>
  <c r="K6" i="19" s="1"/>
  <c r="G14" i="19"/>
  <c r="J14" i="19" s="1"/>
  <c r="K14" i="19" s="1"/>
  <c r="F29" i="16"/>
  <c r="H28" i="16" s="1"/>
  <c r="F28" i="16"/>
  <c r="I28" i="16" s="1"/>
  <c r="F27" i="16"/>
  <c r="H26" i="16" s="1"/>
  <c r="F26" i="16"/>
  <c r="I26" i="16" s="1"/>
  <c r="F25" i="16"/>
  <c r="H24" i="16" s="1"/>
  <c r="F24" i="16"/>
  <c r="I24" i="16" s="1"/>
  <c r="F23" i="16"/>
  <c r="H22" i="16" s="1"/>
  <c r="F22" i="16"/>
  <c r="I22" i="16" s="1"/>
  <c r="F21" i="16"/>
  <c r="H20" i="16" s="1"/>
  <c r="F20" i="16"/>
  <c r="I20" i="16" s="1"/>
  <c r="F19" i="16"/>
  <c r="H18" i="16" s="1"/>
  <c r="F18" i="16"/>
  <c r="F17" i="16"/>
  <c r="H16" i="16" s="1"/>
  <c r="F16" i="16"/>
  <c r="I16" i="16" s="1"/>
  <c r="F15" i="16"/>
  <c r="H14" i="16" s="1"/>
  <c r="F14" i="16"/>
  <c r="I14" i="16" s="1"/>
  <c r="F13" i="16"/>
  <c r="H12" i="16" s="1"/>
  <c r="F12" i="16"/>
  <c r="I12" i="16" s="1"/>
  <c r="F11" i="16"/>
  <c r="H10" i="16" s="1"/>
  <c r="F10" i="16"/>
  <c r="I10" i="16" s="1"/>
  <c r="F9" i="16"/>
  <c r="H8" i="16" s="1"/>
  <c r="F8" i="16"/>
  <c r="I8" i="16" s="1"/>
  <c r="F7" i="16"/>
  <c r="H6" i="16" s="1"/>
  <c r="F6" i="16"/>
  <c r="I6" i="16" s="1"/>
  <c r="P22" i="6"/>
  <c r="R22" i="6" s="1"/>
  <c r="P23" i="6"/>
  <c r="R23" i="6" s="1"/>
  <c r="P24" i="6"/>
  <c r="R24" i="6" s="1"/>
  <c r="P25" i="6"/>
  <c r="R25" i="6" s="1"/>
  <c r="P26" i="6"/>
  <c r="R26" i="6" s="1"/>
  <c r="P27" i="6"/>
  <c r="R27" i="6" s="1"/>
  <c r="P28" i="6"/>
  <c r="R28" i="6" s="1"/>
  <c r="P29" i="6"/>
  <c r="R29" i="6" s="1"/>
  <c r="P14" i="6"/>
  <c r="R14" i="6" s="1"/>
  <c r="P15" i="6"/>
  <c r="R15" i="6" s="1"/>
  <c r="P16" i="6"/>
  <c r="R16" i="6" s="1"/>
  <c r="P17" i="6"/>
  <c r="R17" i="6" s="1"/>
  <c r="P18" i="6"/>
  <c r="R18" i="6" s="1"/>
  <c r="P19" i="6"/>
  <c r="R19" i="6" s="1"/>
  <c r="P20" i="6"/>
  <c r="R20" i="6" s="1"/>
  <c r="P21" i="6"/>
  <c r="R21" i="6" s="1"/>
  <c r="R7" i="6"/>
  <c r="R10" i="6"/>
  <c r="R12" i="6"/>
  <c r="R13" i="6"/>
  <c r="P8" i="6"/>
  <c r="R8" i="6" s="1"/>
  <c r="P9" i="6"/>
  <c r="R9" i="6" s="1"/>
  <c r="P10" i="6"/>
  <c r="P11" i="6"/>
  <c r="R11" i="6" s="1"/>
  <c r="P12" i="6"/>
  <c r="P13" i="6"/>
  <c r="P7" i="6"/>
  <c r="P6" i="6"/>
  <c r="R6" i="6" s="1"/>
  <c r="G6" i="6"/>
  <c r="J6" i="6" s="1"/>
  <c r="S8" i="9"/>
  <c r="S9" i="9"/>
  <c r="S10" i="9"/>
  <c r="S11" i="9"/>
  <c r="S12" i="9"/>
  <c r="S13" i="9"/>
  <c r="S7" i="9"/>
  <c r="S6" i="9"/>
  <c r="G28" i="16" l="1"/>
  <c r="J28" i="16" s="1"/>
  <c r="K28" i="16" s="1"/>
  <c r="G24" i="16"/>
  <c r="J24" i="16" s="1"/>
  <c r="K24" i="16" s="1"/>
  <c r="G20" i="16"/>
  <c r="J20" i="16" s="1"/>
  <c r="K20" i="16" s="1"/>
  <c r="G18" i="16"/>
  <c r="J18" i="16" s="1"/>
  <c r="G16" i="16"/>
  <c r="J16" i="16" s="1"/>
  <c r="K16" i="16" s="1"/>
  <c r="G12" i="16"/>
  <c r="J12" i="16" s="1"/>
  <c r="K12" i="16" s="1"/>
  <c r="G8" i="16"/>
  <c r="J8" i="16" s="1"/>
  <c r="K8" i="16" s="1"/>
  <c r="G14" i="16"/>
  <c r="J14" i="16" s="1"/>
  <c r="K14" i="16" s="1"/>
  <c r="I18" i="16"/>
  <c r="G10" i="16"/>
  <c r="J10" i="16" s="1"/>
  <c r="K10" i="16" s="1"/>
  <c r="G26" i="16"/>
  <c r="J26" i="16" s="1"/>
  <c r="K26" i="16" s="1"/>
  <c r="G6" i="16"/>
  <c r="J6" i="16" s="1"/>
  <c r="K6" i="16" s="1"/>
  <c r="G22" i="16"/>
  <c r="J22" i="16" s="1"/>
  <c r="K22" i="16" s="1"/>
  <c r="H29" i="14"/>
  <c r="J28" i="14" s="1"/>
  <c r="H28" i="14"/>
  <c r="H27" i="14"/>
  <c r="J26" i="14" s="1"/>
  <c r="H26" i="14"/>
  <c r="H25" i="14"/>
  <c r="J24" i="14" s="1"/>
  <c r="H24" i="14"/>
  <c r="H23" i="14"/>
  <c r="J22" i="14" s="1"/>
  <c r="H22" i="14"/>
  <c r="H21" i="14"/>
  <c r="J20" i="14" s="1"/>
  <c r="H20" i="14"/>
  <c r="H19" i="14"/>
  <c r="J18" i="14" s="1"/>
  <c r="H18" i="14"/>
  <c r="H17" i="14"/>
  <c r="J16" i="14" s="1"/>
  <c r="H16" i="14"/>
  <c r="H15" i="14"/>
  <c r="J14" i="14" s="1"/>
  <c r="H14" i="14"/>
  <c r="H13" i="14"/>
  <c r="J12" i="14" s="1"/>
  <c r="H12" i="14"/>
  <c r="H11" i="14"/>
  <c r="J10" i="14" s="1"/>
  <c r="H10" i="14"/>
  <c r="H9" i="14"/>
  <c r="J8" i="14" s="1"/>
  <c r="H8" i="14"/>
  <c r="H7" i="14"/>
  <c r="J6" i="14" s="1"/>
  <c r="H6" i="14"/>
  <c r="F29" i="9"/>
  <c r="H28" i="9" s="1"/>
  <c r="F28" i="9"/>
  <c r="F27" i="9"/>
  <c r="H26" i="9" s="1"/>
  <c r="F26" i="9"/>
  <c r="F25" i="9"/>
  <c r="H24" i="9" s="1"/>
  <c r="F24" i="9"/>
  <c r="F23" i="9"/>
  <c r="H22" i="9" s="1"/>
  <c r="F22" i="9"/>
  <c r="F21" i="9"/>
  <c r="F20" i="9"/>
  <c r="I20" i="9" s="1"/>
  <c r="F19" i="9"/>
  <c r="H18" i="9" s="1"/>
  <c r="F18" i="9"/>
  <c r="F17" i="9"/>
  <c r="H16" i="9" s="1"/>
  <c r="F16" i="9"/>
  <c r="F15" i="9"/>
  <c r="F14" i="9"/>
  <c r="I14" i="9" s="1"/>
  <c r="F13" i="9"/>
  <c r="H12" i="9" s="1"/>
  <c r="F12" i="9"/>
  <c r="F11" i="9"/>
  <c r="F10" i="9"/>
  <c r="I10" i="9" s="1"/>
  <c r="F9" i="9"/>
  <c r="H8" i="9" s="1"/>
  <c r="F8" i="9"/>
  <c r="F7" i="9"/>
  <c r="H6" i="9" s="1"/>
  <c r="F6" i="9"/>
  <c r="G29" i="6"/>
  <c r="I28" i="6" s="1"/>
  <c r="G28" i="6"/>
  <c r="G27" i="6"/>
  <c r="I26" i="6" s="1"/>
  <c r="G26" i="6"/>
  <c r="G25" i="6"/>
  <c r="I24" i="6" s="1"/>
  <c r="G24" i="6"/>
  <c r="G23" i="6"/>
  <c r="I22" i="6" s="1"/>
  <c r="G22" i="6"/>
  <c r="G21" i="6"/>
  <c r="I20" i="6" s="1"/>
  <c r="G20" i="6"/>
  <c r="G19" i="6"/>
  <c r="I18" i="6" s="1"/>
  <c r="G18" i="6"/>
  <c r="G17" i="6"/>
  <c r="I16" i="6" s="1"/>
  <c r="G16" i="6"/>
  <c r="G15" i="6"/>
  <c r="I14" i="6" s="1"/>
  <c r="G14" i="6"/>
  <c r="G13" i="6"/>
  <c r="I12" i="6" s="1"/>
  <c r="G12" i="6"/>
  <c r="G11" i="6"/>
  <c r="I10" i="6" s="1"/>
  <c r="G10" i="6"/>
  <c r="G9" i="6"/>
  <c r="I8" i="6" s="1"/>
  <c r="G8" i="6"/>
  <c r="G7" i="6"/>
  <c r="I6" i="6" s="1"/>
  <c r="G34" i="4"/>
  <c r="I33" i="4" s="1"/>
  <c r="G33" i="4"/>
  <c r="J33" i="4" s="1"/>
  <c r="G32" i="4"/>
  <c r="I31" i="4" s="1"/>
  <c r="G31" i="4"/>
  <c r="J31" i="4" s="1"/>
  <c r="G30" i="4"/>
  <c r="I29" i="4" s="1"/>
  <c r="G29" i="4"/>
  <c r="G28" i="4"/>
  <c r="I27" i="4" s="1"/>
  <c r="G27" i="4"/>
  <c r="J27" i="4" s="1"/>
  <c r="G26" i="4"/>
  <c r="I25" i="4" s="1"/>
  <c r="G25" i="4"/>
  <c r="J25" i="4" s="1"/>
  <c r="G24" i="4"/>
  <c r="I23" i="4" s="1"/>
  <c r="G23" i="4"/>
  <c r="J23" i="4" s="1"/>
  <c r="G22" i="4"/>
  <c r="I21" i="4" s="1"/>
  <c r="G21" i="4"/>
  <c r="J21" i="4" s="1"/>
  <c r="G20" i="4"/>
  <c r="I19" i="4" s="1"/>
  <c r="G19" i="4"/>
  <c r="J19" i="4" s="1"/>
  <c r="G18" i="4"/>
  <c r="G17" i="4"/>
  <c r="J17" i="4" s="1"/>
  <c r="G16" i="4"/>
  <c r="I15" i="4" s="1"/>
  <c r="G15" i="4"/>
  <c r="J15" i="4" s="1"/>
  <c r="G14" i="4"/>
  <c r="I13" i="4" s="1"/>
  <c r="G13" i="4"/>
  <c r="G12" i="4"/>
  <c r="I11" i="4" s="1"/>
  <c r="G11" i="4"/>
  <c r="J11" i="4" s="1"/>
  <c r="G15" i="1"/>
  <c r="J15" i="1" s="1"/>
  <c r="G12" i="1"/>
  <c r="I11" i="1" s="1"/>
  <c r="G13" i="1"/>
  <c r="J13" i="1" s="1"/>
  <c r="G14" i="1"/>
  <c r="I13" i="1" s="1"/>
  <c r="G16" i="1"/>
  <c r="I15" i="1" s="1"/>
  <c r="G17" i="1"/>
  <c r="J17" i="1" s="1"/>
  <c r="G18" i="1"/>
  <c r="G19" i="1"/>
  <c r="J19" i="1" s="1"/>
  <c r="G20" i="1"/>
  <c r="I19" i="1" s="1"/>
  <c r="G21" i="1"/>
  <c r="J21" i="1" s="1"/>
  <c r="G22" i="1"/>
  <c r="I21" i="1" s="1"/>
  <c r="G23" i="1"/>
  <c r="J23" i="1" s="1"/>
  <c r="G24" i="1"/>
  <c r="I23" i="1" s="1"/>
  <c r="G25" i="1"/>
  <c r="J25" i="1" s="1"/>
  <c r="G26" i="1"/>
  <c r="I25" i="1" s="1"/>
  <c r="G27" i="1"/>
  <c r="J27" i="1" s="1"/>
  <c r="G28" i="1"/>
  <c r="I27" i="1" s="1"/>
  <c r="G29" i="1"/>
  <c r="J29" i="1" s="1"/>
  <c r="G30" i="1"/>
  <c r="I29" i="1" s="1"/>
  <c r="G31" i="1"/>
  <c r="J31" i="1" s="1"/>
  <c r="G32" i="1"/>
  <c r="I31" i="1" s="1"/>
  <c r="G33" i="1"/>
  <c r="G34" i="1"/>
  <c r="I33" i="1" s="1"/>
  <c r="G11" i="1"/>
  <c r="J11" i="1" s="1"/>
  <c r="I8" i="9" l="1"/>
  <c r="G8" i="9"/>
  <c r="K16" i="14"/>
  <c r="I16" i="14"/>
  <c r="K24" i="14"/>
  <c r="I24" i="14"/>
  <c r="K18" i="14"/>
  <c r="I18" i="14"/>
  <c r="K26" i="14"/>
  <c r="I26" i="14"/>
  <c r="K20" i="14"/>
  <c r="I20" i="14"/>
  <c r="L20" i="14" s="1"/>
  <c r="K28" i="14"/>
  <c r="I28" i="14"/>
  <c r="I6" i="9"/>
  <c r="G6" i="9"/>
  <c r="K6" i="14"/>
  <c r="I6" i="14"/>
  <c r="L6" i="14" s="1"/>
  <c r="K14" i="14"/>
  <c r="I14" i="14"/>
  <c r="K22" i="14"/>
  <c r="I22" i="14"/>
  <c r="K18" i="16"/>
  <c r="G28" i="9"/>
  <c r="J28" i="9" s="1"/>
  <c r="I28" i="9"/>
  <c r="I26" i="9"/>
  <c r="G26" i="9"/>
  <c r="J26" i="9" s="1"/>
  <c r="I24" i="9"/>
  <c r="G24" i="9"/>
  <c r="J24" i="9" s="1"/>
  <c r="G22" i="9"/>
  <c r="J22" i="9" s="1"/>
  <c r="I22" i="9"/>
  <c r="K12" i="14"/>
  <c r="I12" i="14"/>
  <c r="L12" i="14" s="1"/>
  <c r="K10" i="14"/>
  <c r="I10" i="14"/>
  <c r="L10" i="14" s="1"/>
  <c r="K8" i="14"/>
  <c r="I8" i="14"/>
  <c r="L8" i="14" s="1"/>
  <c r="H28" i="6"/>
  <c r="K28" i="6" s="1"/>
  <c r="J28" i="6"/>
  <c r="J26" i="6"/>
  <c r="H26" i="6"/>
  <c r="K26" i="6" s="1"/>
  <c r="H24" i="6"/>
  <c r="K24" i="6" s="1"/>
  <c r="J24" i="6"/>
  <c r="J22" i="6"/>
  <c r="H22" i="6"/>
  <c r="K22" i="6" s="1"/>
  <c r="H20" i="6"/>
  <c r="K20" i="6" s="1"/>
  <c r="J20" i="6"/>
  <c r="H18" i="6"/>
  <c r="K18" i="6" s="1"/>
  <c r="J18" i="6"/>
  <c r="H16" i="6"/>
  <c r="K16" i="6" s="1"/>
  <c r="J16" i="6"/>
  <c r="J14" i="6"/>
  <c r="H14" i="6"/>
  <c r="K14" i="6" s="1"/>
  <c r="H12" i="6"/>
  <c r="K12" i="6" s="1"/>
  <c r="J12" i="6"/>
  <c r="J10" i="6"/>
  <c r="H10" i="6"/>
  <c r="K10" i="6" s="1"/>
  <c r="H8" i="6"/>
  <c r="K8" i="6" s="1"/>
  <c r="J8" i="6"/>
  <c r="H6" i="6"/>
  <c r="K6" i="6" s="1"/>
  <c r="L6" i="6" s="1"/>
  <c r="G20" i="9"/>
  <c r="J20" i="9" s="1"/>
  <c r="H20" i="9"/>
  <c r="I18" i="9"/>
  <c r="G18" i="9"/>
  <c r="J18" i="9" s="1"/>
  <c r="G16" i="9"/>
  <c r="J16" i="9" s="1"/>
  <c r="I16" i="9"/>
  <c r="H14" i="9"/>
  <c r="G14" i="9"/>
  <c r="J14" i="9" s="1"/>
  <c r="G12" i="9"/>
  <c r="J12" i="9" s="1"/>
  <c r="I12" i="9"/>
  <c r="H10" i="9"/>
  <c r="G10" i="9"/>
  <c r="L14" i="14"/>
  <c r="L18" i="14"/>
  <c r="M6" i="14"/>
  <c r="H29" i="4"/>
  <c r="K29" i="4" s="1"/>
  <c r="H11" i="4"/>
  <c r="K11" i="4" s="1"/>
  <c r="J29" i="4"/>
  <c r="H33" i="4"/>
  <c r="K33" i="4" s="1"/>
  <c r="L33" i="4" s="1"/>
  <c r="H25" i="4"/>
  <c r="K25" i="4" s="1"/>
  <c r="L25" i="4" s="1"/>
  <c r="H27" i="4"/>
  <c r="K27" i="4" s="1"/>
  <c r="L27" i="4" s="1"/>
  <c r="H17" i="4"/>
  <c r="K17" i="4" s="1"/>
  <c r="H13" i="4"/>
  <c r="K13" i="4" s="1"/>
  <c r="J13" i="4"/>
  <c r="H23" i="4"/>
  <c r="K23" i="4" s="1"/>
  <c r="L23" i="4" s="1"/>
  <c r="H21" i="4"/>
  <c r="K21" i="4" s="1"/>
  <c r="L21" i="4" s="1"/>
  <c r="H19" i="4"/>
  <c r="K19" i="4" s="1"/>
  <c r="L19" i="4" s="1"/>
  <c r="I17" i="4"/>
  <c r="H15" i="4"/>
  <c r="K15" i="4" s="1"/>
  <c r="L15" i="4" s="1"/>
  <c r="H31" i="4"/>
  <c r="K31" i="4" s="1"/>
  <c r="L31" i="4" s="1"/>
  <c r="H33" i="1"/>
  <c r="K33" i="1" s="1"/>
  <c r="J33" i="1"/>
  <c r="H31" i="1"/>
  <c r="K31" i="1" s="1"/>
  <c r="L31" i="1" s="1"/>
  <c r="H29" i="1"/>
  <c r="K29" i="1" s="1"/>
  <c r="L29" i="1" s="1"/>
  <c r="H27" i="1"/>
  <c r="K27" i="1" s="1"/>
  <c r="L27" i="1" s="1"/>
  <c r="H11" i="1"/>
  <c r="K11" i="1" s="1"/>
  <c r="L11" i="1" s="1"/>
  <c r="H19" i="1"/>
  <c r="K19" i="1" s="1"/>
  <c r="L19" i="1" s="1"/>
  <c r="H25" i="1"/>
  <c r="K25" i="1" s="1"/>
  <c r="L25" i="1" s="1"/>
  <c r="H23" i="1"/>
  <c r="K23" i="1" s="1"/>
  <c r="L23" i="1" s="1"/>
  <c r="H21" i="1"/>
  <c r="K21" i="1" s="1"/>
  <c r="L21" i="1" s="1"/>
  <c r="H13" i="1"/>
  <c r="K13" i="1" s="1"/>
  <c r="L13" i="1" s="1"/>
  <c r="H17" i="1"/>
  <c r="K17" i="1" s="1"/>
  <c r="I17" i="1"/>
  <c r="H15" i="1"/>
  <c r="K15" i="1" s="1"/>
  <c r="L15" i="1" s="1"/>
  <c r="K12" i="9" l="1"/>
  <c r="M8" i="14"/>
  <c r="L16" i="6"/>
  <c r="M12" i="14"/>
  <c r="K28" i="9"/>
  <c r="K26" i="9"/>
  <c r="K24" i="9"/>
  <c r="K22" i="9"/>
  <c r="L28" i="14"/>
  <c r="M28" i="14" s="1"/>
  <c r="L26" i="14"/>
  <c r="M26" i="14" s="1"/>
  <c r="L24" i="14"/>
  <c r="M24" i="14" s="1"/>
  <c r="L22" i="14"/>
  <c r="M22" i="14" s="1"/>
  <c r="M16" i="14"/>
  <c r="L16" i="14"/>
  <c r="M10" i="14"/>
  <c r="L28" i="6"/>
  <c r="L26" i="6"/>
  <c r="L22" i="6"/>
  <c r="K18" i="9"/>
  <c r="K20" i="9"/>
  <c r="K16" i="9"/>
  <c r="K14" i="9"/>
  <c r="J10" i="9"/>
  <c r="K10" i="9" s="1"/>
  <c r="J8" i="9"/>
  <c r="K8" i="9" s="1"/>
  <c r="J6" i="9"/>
  <c r="K6" i="9" s="1"/>
  <c r="M18" i="14"/>
  <c r="M14" i="14"/>
  <c r="M20" i="14"/>
  <c r="L24" i="6"/>
  <c r="L20" i="6"/>
  <c r="L18" i="6"/>
  <c r="L14" i="6"/>
  <c r="L10" i="6"/>
  <c r="L8" i="6"/>
  <c r="L12" i="6"/>
  <c r="L29" i="4"/>
  <c r="L11" i="4"/>
  <c r="L17" i="4"/>
  <c r="L13" i="4"/>
  <c r="L33" i="1"/>
  <c r="L17" i="1"/>
</calcChain>
</file>

<file path=xl/sharedStrings.xml><?xml version="1.0" encoding="utf-8"?>
<sst xmlns="http://schemas.openxmlformats.org/spreadsheetml/2006/main" count="699" uniqueCount="150">
  <si>
    <t>Sample preparation</t>
  </si>
  <si>
    <r>
      <t xml:space="preserve">200 mg sample + 200 ml DI water + HB (0, 300 mg, 600 mg, 1 g) + MIDC (50 </t>
    </r>
    <r>
      <rPr>
        <sz val="11"/>
        <color theme="1"/>
        <rFont val="Calibri"/>
        <family val="2"/>
      </rPr>
      <t>µL during sample preparation, 50 µL every 2 mins while running), Flotation process for 10 mins, solution collected in filter paper and filtered</t>
    </r>
  </si>
  <si>
    <t>Filter paper weighed before filtering the sample and after drying</t>
  </si>
  <si>
    <t>T: tail,      C: concentrate (what is collected in small beaker)</t>
  </si>
  <si>
    <t>HB0 : 0 mg</t>
  </si>
  <si>
    <t>HB1: 300 mg</t>
  </si>
  <si>
    <t>HB2: 600 mg</t>
  </si>
  <si>
    <t>HB3: 1 g</t>
  </si>
  <si>
    <t>Sample</t>
  </si>
  <si>
    <t>TiO2 0</t>
  </si>
  <si>
    <t>weight before (g)</t>
  </si>
  <si>
    <t>weight after drying (g)</t>
  </si>
  <si>
    <t>sample retrieved (g)</t>
  </si>
  <si>
    <t>HB content</t>
  </si>
  <si>
    <t>HB0</t>
  </si>
  <si>
    <t>HB1</t>
  </si>
  <si>
    <t>HB2</t>
  </si>
  <si>
    <t>HB3</t>
  </si>
  <si>
    <t>TiO2 20</t>
  </si>
  <si>
    <t>TiO2 40</t>
  </si>
  <si>
    <t>C</t>
  </si>
  <si>
    <t>T</t>
  </si>
  <si>
    <t>CB 0</t>
  </si>
  <si>
    <t>CB 20</t>
  </si>
  <si>
    <t>CB 40</t>
  </si>
  <si>
    <t>loss (g)</t>
  </si>
  <si>
    <t>sample in tail (%)</t>
  </si>
  <si>
    <t xml:space="preserve">The concentrate was collected within the intial minutes of the flotation process. </t>
  </si>
  <si>
    <t xml:space="preserve">In contrary to this, in the expts without HB, it was seen that the concentrate was getting collected almost till the end. </t>
  </si>
  <si>
    <t>The more the HB amt, the more agglomeration os observed</t>
  </si>
  <si>
    <t xml:space="preserve">addition of HB speeded up the process. So more recovery with HB </t>
  </si>
  <si>
    <t>sample in conc (%)</t>
  </si>
  <si>
    <t>sample lost (%)</t>
  </si>
  <si>
    <t>total (%)</t>
  </si>
  <si>
    <t>Remarks</t>
  </si>
  <si>
    <t>HB speeded up the process and so more recovery</t>
  </si>
  <si>
    <t>High conc of HB caused agglomeration of particles and hence more conc</t>
  </si>
  <si>
    <t>High conc of HB caused sticking of particles on agitator and elsewhere</t>
  </si>
  <si>
    <t>large lumps in flotation cell. so more losses</t>
  </si>
  <si>
    <t>large lumps observed inside the cell</t>
  </si>
  <si>
    <t xml:space="preserve">In general, flotation separation relies on the attachment of properly prepared mineral surfaces to air bubbles in water. </t>
  </si>
  <si>
    <t xml:space="preserve">Surfaces which are easily wetted by water, such as ordinary ground rock, are not attracted to bubbles and thus sink. </t>
  </si>
  <si>
    <t>Elemental sulfur, graphite (and other forms of elemental carbon, such as the pigment in printers’ inks), and talc (minerals with layer lattice type structures)</t>
  </si>
  <si>
    <t xml:space="preserve"> have hydrophobic surfaces, which are attracted to the surface of an air bubble and, if small enough, may be lifted to the surface of the water and separated from the water as a froth layer.</t>
  </si>
  <si>
    <t>Sample: 500 mg with 200 ml DI water</t>
  </si>
  <si>
    <t>rep 1</t>
  </si>
  <si>
    <t>rep 2</t>
  </si>
  <si>
    <t>HB1 C</t>
  </si>
  <si>
    <t>HB0 T</t>
  </si>
  <si>
    <t>HB0 C</t>
  </si>
  <si>
    <t>HB1 T</t>
  </si>
  <si>
    <t>HB2 C</t>
  </si>
  <si>
    <t>HB2 T</t>
  </si>
  <si>
    <t>HB3 C</t>
  </si>
  <si>
    <t>HB3 T</t>
  </si>
  <si>
    <t>tail</t>
  </si>
  <si>
    <t>concentrate</t>
  </si>
  <si>
    <t>loss</t>
  </si>
  <si>
    <t>conc</t>
  </si>
  <si>
    <t>rep 3</t>
  </si>
  <si>
    <t>CB0</t>
  </si>
  <si>
    <t>mean</t>
  </si>
  <si>
    <t>std dev</t>
  </si>
  <si>
    <t>CB20</t>
  </si>
  <si>
    <t>CB40</t>
  </si>
  <si>
    <t xml:space="preserve"> recovery in froth (%) (avg)</t>
  </si>
  <si>
    <t>tail %</t>
  </si>
  <si>
    <t>conc %</t>
  </si>
  <si>
    <t>Point 1</t>
  </si>
  <si>
    <t>Nafion</t>
  </si>
  <si>
    <t>HB</t>
  </si>
  <si>
    <t>Point 2</t>
  </si>
  <si>
    <t>Point 3</t>
  </si>
  <si>
    <t>Point 4</t>
  </si>
  <si>
    <t>Point 5</t>
  </si>
  <si>
    <t>Point 6</t>
  </si>
  <si>
    <t>Point 7</t>
  </si>
  <si>
    <t>Point 8</t>
  </si>
  <si>
    <t>Point 9</t>
  </si>
  <si>
    <t>Point 10</t>
  </si>
  <si>
    <t>Point 11</t>
  </si>
  <si>
    <t>Point 12</t>
  </si>
  <si>
    <t>TiO2 %</t>
  </si>
  <si>
    <t>CB %</t>
  </si>
  <si>
    <t>CB and TiO2 recovery in froth</t>
  </si>
  <si>
    <t>CONFIDENCE INTERVAL</t>
  </si>
  <si>
    <r>
      <t xml:space="preserve">If we know the standard deviation of the population, we can use the formula:
=(sample mean) ± </t>
    </r>
    <r>
      <rPr>
        <sz val="11"/>
        <color theme="9"/>
        <rFont val="Calibri"/>
        <family val="2"/>
        <scheme val="minor"/>
      </rPr>
      <t>(t-value * (known standard deviation / √sample size)</t>
    </r>
    <r>
      <rPr>
        <sz val="11"/>
        <color theme="1"/>
        <rFont val="Calibri"/>
        <family val="2"/>
        <scheme val="minor"/>
      </rPr>
      <t>)</t>
    </r>
  </si>
  <si>
    <t>mean (x)</t>
  </si>
  <si>
    <t>std dev (s)</t>
  </si>
  <si>
    <t>95 % confidence interval</t>
  </si>
  <si>
    <r>
      <t xml:space="preserve">x </t>
    </r>
    <r>
      <rPr>
        <sz val="11"/>
        <color rgb="FF0D0D0D"/>
        <rFont val="Calibri"/>
        <family val="2"/>
        <scheme val="minor"/>
      </rPr>
      <t xml:space="preserve">± </t>
    </r>
    <r>
      <rPr>
        <sz val="11"/>
        <color theme="9"/>
        <rFont val="Calibri"/>
        <family val="2"/>
        <scheme val="minor"/>
      </rPr>
      <t>t(s/​√n)</t>
    </r>
    <r>
      <rPr>
        <i/>
        <sz val="11"/>
        <color theme="9"/>
        <rFont val="Calibri"/>
        <family val="2"/>
        <scheme val="minor"/>
      </rPr>
      <t xml:space="preserve"> </t>
    </r>
    <r>
      <rPr>
        <i/>
        <sz val="11"/>
        <color rgb="FF0D0D0D"/>
        <rFont val="Calibri"/>
        <family val="2"/>
        <scheme val="minor"/>
      </rPr>
      <t>{t=1.96, n= 2 repititions}</t>
    </r>
  </si>
  <si>
    <t>CI CB</t>
  </si>
  <si>
    <t>CI TiO2</t>
  </si>
  <si>
    <t>CI CB0</t>
  </si>
  <si>
    <t>CI CB20</t>
  </si>
  <si>
    <t>CI CB40</t>
  </si>
  <si>
    <t>CI Ti0</t>
  </si>
  <si>
    <t>CI Ti20</t>
  </si>
  <si>
    <t>CI Ti40</t>
  </si>
  <si>
    <t>C0T0</t>
  </si>
  <si>
    <t>C0 mean (x)</t>
  </si>
  <si>
    <t>T0 mean</t>
  </si>
  <si>
    <t>C0T0 expected</t>
  </si>
  <si>
    <t>CI</t>
  </si>
  <si>
    <t>C0 conc</t>
  </si>
  <si>
    <t>T0 conc</t>
  </si>
  <si>
    <t>C0T0 actual</t>
  </si>
  <si>
    <t>C20T20</t>
  </si>
  <si>
    <t>C20 conc</t>
  </si>
  <si>
    <t>T20 conc</t>
  </si>
  <si>
    <t>C20T20 expected</t>
  </si>
  <si>
    <t>C20T20 actual</t>
  </si>
  <si>
    <t>C20T40</t>
  </si>
  <si>
    <t>T40 conc</t>
  </si>
  <si>
    <t>C20T40 expected</t>
  </si>
  <si>
    <t>C20T40 actual</t>
  </si>
  <si>
    <t>C40T20</t>
  </si>
  <si>
    <t>C40 conc</t>
  </si>
  <si>
    <t>C40T20 expected</t>
  </si>
  <si>
    <t>C40T20 actual</t>
  </si>
  <si>
    <t>C40T40</t>
  </si>
  <si>
    <t>C40T40 expected</t>
  </si>
  <si>
    <t>C40T40 actual</t>
  </si>
  <si>
    <t>total in</t>
  </si>
  <si>
    <t>total out</t>
  </si>
  <si>
    <t>mixture</t>
  </si>
  <si>
    <t>particle wt (g)</t>
  </si>
  <si>
    <t>empty beaker wt (g)</t>
  </si>
  <si>
    <t>HB (g)</t>
  </si>
  <si>
    <t>water+part+HB (g)</t>
  </si>
  <si>
    <t>water in (g)</t>
  </si>
  <si>
    <t>water+part(g)+beaker</t>
  </si>
  <si>
    <t>dried particle wt (g)</t>
  </si>
  <si>
    <t>water out (g)</t>
  </si>
  <si>
    <r>
      <t>m</t>
    </r>
    <r>
      <rPr>
        <vertAlign val="subscript"/>
        <sz val="11"/>
        <color theme="1"/>
        <rFont val="Calibri"/>
        <family val="2"/>
        <scheme val="minor"/>
      </rPr>
      <t>w,f</t>
    </r>
  </si>
  <si>
    <r>
      <t>(tail) (m</t>
    </r>
    <r>
      <rPr>
        <vertAlign val="subscript"/>
        <sz val="11"/>
        <color theme="1"/>
        <rFont val="Calibri"/>
        <family val="2"/>
        <scheme val="minor"/>
      </rPr>
      <t>w,t)</t>
    </r>
  </si>
  <si>
    <r>
      <t>m</t>
    </r>
    <r>
      <rPr>
        <vertAlign val="subscript"/>
        <sz val="11"/>
        <color theme="1"/>
        <rFont val="Calibri"/>
        <family val="2"/>
        <scheme val="minor"/>
      </rPr>
      <t>w,c</t>
    </r>
  </si>
  <si>
    <t>C0</t>
  </si>
  <si>
    <t>C20</t>
  </si>
  <si>
    <t>C40</t>
  </si>
  <si>
    <t>T0</t>
  </si>
  <si>
    <t>T20</t>
  </si>
  <si>
    <t>T40</t>
  </si>
  <si>
    <t>(tail)</t>
  </si>
  <si>
    <t>Rw</t>
  </si>
  <si>
    <t>Rm</t>
  </si>
  <si>
    <t>water recovery for rep 3</t>
  </si>
  <si>
    <t>Rm from rep 3</t>
  </si>
  <si>
    <t>calculated</t>
  </si>
  <si>
    <t>actual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</si>
</sst>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
  </numFmts>
  <fonts count="10">
    <font>
      <sz val="11"/>
      <color theme="1"/>
      <name val="Calibri"/>
      <family val="2"/>
      <scheme val="minor"/>
    </font>
    <font>
      <sz val="11"/>
      <color theme="1"/>
      <name val="Calibri"/>
      <family val="2"/>
    </font>
    <font>
      <sz val="10"/>
      <color rgb="FF1F1F1F"/>
      <name val="Georgia"/>
      <family val="1"/>
    </font>
    <font>
      <sz val="8"/>
      <name val="Calibri"/>
      <family val="2"/>
      <scheme val="minor"/>
    </font>
    <font>
      <i/>
      <sz val="12"/>
      <color rgb="FF0D0D0D"/>
      <name val="KaTeX_Math"/>
    </font>
    <font>
      <sz val="11"/>
      <color theme="9"/>
      <name val="Calibri"/>
      <family val="2"/>
      <scheme val="minor"/>
    </font>
    <font>
      <i/>
      <sz val="11"/>
      <color rgb="FF0D0D0D"/>
      <name val="Calibri"/>
      <family val="2"/>
      <scheme val="minor"/>
    </font>
    <font>
      <sz val="11"/>
      <color rgb="FF0D0D0D"/>
      <name val="Calibri"/>
      <family val="2"/>
      <scheme val="minor"/>
    </font>
    <font>
      <i/>
      <sz val="11"/>
      <color theme="9"/>
      <name val="Calibri"/>
      <family val="2"/>
      <scheme val="minor"/>
    </font>
    <font>
      <vertAlign val="subscript"/>
      <sz val="11"/>
      <color theme="1"/>
      <name val="Calibri"/>
      <family val="2"/>
      <scheme val="minor"/>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bottom style="medium">
        <color indexed="64"/>
      </bottom>
      <diagonal/>
    </border>
    <border>
      <left style="thin">
        <color indexed="64"/>
      </left>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112">
    <xf numFmtId="0" fontId="0" fillId="0" borderId="0" xfId="0"/>
    <xf numFmtId="0" fontId="0" fillId="0" borderId="0" xfId="0" applyAlignment="1">
      <alignment horizontal="left"/>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0" fillId="0" borderId="10" xfId="0" applyBorder="1"/>
    <xf numFmtId="0" fontId="0" fillId="0" borderId="12" xfId="0" applyBorder="1"/>
    <xf numFmtId="0" fontId="0" fillId="0" borderId="9" xfId="0" applyBorder="1"/>
    <xf numFmtId="0" fontId="0" fillId="0" borderId="14" xfId="0" applyBorder="1"/>
    <xf numFmtId="0" fontId="0" fillId="2" borderId="1" xfId="0" applyFill="1" applyBorder="1"/>
    <xf numFmtId="0" fontId="0" fillId="2" borderId="9" xfId="0" applyFill="1" applyBorder="1"/>
    <xf numFmtId="0" fontId="0" fillId="0" borderId="15"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16" xfId="0" applyBorder="1"/>
    <xf numFmtId="0" fontId="2" fillId="0" borderId="0" xfId="0" applyFont="1"/>
    <xf numFmtId="0" fontId="0" fillId="3" borderId="1" xfId="0" applyFill="1" applyBorder="1"/>
    <xf numFmtId="0" fontId="0" fillId="0" borderId="23" xfId="0" applyBorder="1"/>
    <xf numFmtId="2" fontId="0" fillId="0" borderId="0" xfId="0" applyNumberFormat="1"/>
    <xf numFmtId="0" fontId="0" fillId="0" borderId="6" xfId="0" applyBorder="1"/>
    <xf numFmtId="2" fontId="0" fillId="0" borderId="5" xfId="0" applyNumberFormat="1" applyBorder="1"/>
    <xf numFmtId="2" fontId="0" fillId="0" borderId="15" xfId="0" applyNumberFormat="1" applyBorder="1"/>
    <xf numFmtId="2" fontId="0" fillId="0" borderId="6" xfId="0" applyNumberFormat="1" applyBorder="1"/>
    <xf numFmtId="2" fontId="0" fillId="0" borderId="2" xfId="0" applyNumberFormat="1" applyBorder="1"/>
    <xf numFmtId="2" fontId="0" fillId="0" borderId="18" xfId="0" applyNumberFormat="1" applyBorder="1"/>
    <xf numFmtId="2" fontId="0" fillId="0" borderId="11" xfId="0" applyNumberFormat="1" applyBorder="1"/>
    <xf numFmtId="2" fontId="0" fillId="0" borderId="17" xfId="0" applyNumberFormat="1" applyBorder="1"/>
    <xf numFmtId="164" fontId="0" fillId="0" borderId="0" xfId="0" applyNumberFormat="1"/>
    <xf numFmtId="164" fontId="0" fillId="0" borderId="2" xfId="0" applyNumberFormat="1" applyBorder="1"/>
    <xf numFmtId="0" fontId="0" fillId="4" borderId="14" xfId="0" applyFill="1" applyBorder="1"/>
    <xf numFmtId="0" fontId="0" fillId="4" borderId="0" xfId="0" applyFill="1"/>
    <xf numFmtId="0" fontId="4" fillId="0" borderId="0" xfId="0" applyFont="1"/>
    <xf numFmtId="0" fontId="6" fillId="0" borderId="0" xfId="0" applyFont="1"/>
    <xf numFmtId="0" fontId="0" fillId="0" borderId="24" xfId="0" applyBorder="1"/>
    <xf numFmtId="0" fontId="0" fillId="0" borderId="25" xfId="0" applyBorder="1"/>
    <xf numFmtId="0" fontId="0" fillId="0" borderId="26" xfId="0" applyBorder="1"/>
    <xf numFmtId="165" fontId="0" fillId="0" borderId="5" xfId="0" applyNumberFormat="1" applyBorder="1"/>
    <xf numFmtId="165" fontId="0" fillId="0" borderId="6" xfId="0" applyNumberFormat="1" applyBorder="1"/>
    <xf numFmtId="2" fontId="0" fillId="0" borderId="4" xfId="0" applyNumberFormat="1" applyBorder="1"/>
    <xf numFmtId="2" fontId="0" fillId="0" borderId="3" xfId="0" applyNumberFormat="1" applyBorder="1"/>
    <xf numFmtId="2" fontId="0" fillId="0" borderId="16" xfId="0" applyNumberFormat="1" applyBorder="1"/>
    <xf numFmtId="2" fontId="0" fillId="0" borderId="10" xfId="0" applyNumberFormat="1" applyBorder="1"/>
    <xf numFmtId="0" fontId="0" fillId="0" borderId="27" xfId="0" applyBorder="1"/>
    <xf numFmtId="0" fontId="0" fillId="0" borderId="13" xfId="0" applyBorder="1"/>
    <xf numFmtId="0" fontId="0" fillId="4" borderId="13" xfId="0" applyFill="1" applyBorder="1"/>
    <xf numFmtId="0" fontId="0" fillId="0" borderId="28" xfId="0" applyBorder="1"/>
    <xf numFmtId="0" fontId="0" fillId="0" borderId="30" xfId="0" applyBorder="1"/>
    <xf numFmtId="0" fontId="0" fillId="0" borderId="11" xfId="0" applyBorder="1"/>
    <xf numFmtId="0" fontId="0" fillId="4" borderId="11" xfId="0" applyFill="1" applyBorder="1"/>
    <xf numFmtId="0" fontId="0" fillId="0" borderId="31" xfId="0" applyBorder="1"/>
    <xf numFmtId="2" fontId="0" fillId="0" borderId="13" xfId="0" applyNumberFormat="1" applyBorder="1"/>
    <xf numFmtId="2" fontId="0" fillId="0" borderId="8" xfId="0" applyNumberFormat="1" applyBorder="1"/>
    <xf numFmtId="2" fontId="0" fillId="4" borderId="29" xfId="0" applyNumberFormat="1" applyFill="1" applyBorder="1"/>
    <xf numFmtId="2" fontId="0" fillId="0" borderId="21" xfId="0" applyNumberFormat="1" applyBorder="1"/>
    <xf numFmtId="2" fontId="0" fillId="0" borderId="29" xfId="0" applyNumberFormat="1" applyBorder="1"/>
    <xf numFmtId="2" fontId="0" fillId="4" borderId="33" xfId="0" applyNumberFormat="1" applyFill="1" applyBorder="1"/>
    <xf numFmtId="2" fontId="0" fillId="0" borderId="33" xfId="0" applyNumberFormat="1" applyBorder="1"/>
    <xf numFmtId="0" fontId="0" fillId="0" borderId="34" xfId="0" applyBorder="1"/>
    <xf numFmtId="2" fontId="0" fillId="0" borderId="12" xfId="0" applyNumberFormat="1" applyBorder="1"/>
    <xf numFmtId="2" fontId="0" fillId="0" borderId="7" xfId="0" applyNumberFormat="1" applyBorder="1"/>
    <xf numFmtId="2" fontId="0" fillId="4" borderId="32" xfId="0" applyNumberFormat="1" applyFill="1" applyBorder="1"/>
    <xf numFmtId="2" fontId="0" fillId="0" borderId="19" xfId="0" applyNumberFormat="1" applyBorder="1"/>
    <xf numFmtId="2" fontId="0" fillId="0" borderId="32" xfId="0" applyNumberFormat="1" applyBorder="1"/>
    <xf numFmtId="2" fontId="0" fillId="4" borderId="11" xfId="0" applyNumberFormat="1" applyFill="1" applyBorder="1"/>
    <xf numFmtId="2" fontId="0" fillId="4" borderId="28" xfId="0" applyNumberFormat="1" applyFill="1" applyBorder="1"/>
    <xf numFmtId="2" fontId="0" fillId="4" borderId="31" xfId="0" applyNumberFormat="1" applyFill="1" applyBorder="1"/>
    <xf numFmtId="2" fontId="0" fillId="4" borderId="12" xfId="0" applyNumberFormat="1" applyFill="1" applyBorder="1"/>
    <xf numFmtId="2" fontId="0" fillId="4" borderId="35" xfId="0" applyNumberFormat="1" applyFill="1" applyBorder="1"/>
    <xf numFmtId="2" fontId="0" fillId="4" borderId="13" xfId="0" applyNumberFormat="1" applyFill="1" applyBorder="1"/>
    <xf numFmtId="165" fontId="0" fillId="0" borderId="0" xfId="0" applyNumberFormat="1"/>
    <xf numFmtId="0" fontId="0" fillId="0" borderId="11" xfId="0" applyBorder="1" applyAlignment="1">
      <alignment horizontal="center"/>
    </xf>
    <xf numFmtId="0" fontId="0" fillId="3" borderId="11" xfId="0" applyFill="1" applyBorder="1" applyAlignment="1">
      <alignment horizontal="center"/>
    </xf>
    <xf numFmtId="0" fontId="0" fillId="0" borderId="12" xfId="0" applyBorder="1" applyAlignment="1">
      <alignment horizontal="center"/>
    </xf>
    <xf numFmtId="2" fontId="0" fillId="0" borderId="11" xfId="0" applyNumberFormat="1" applyBorder="1" applyAlignment="1">
      <alignment horizontal="center"/>
    </xf>
    <xf numFmtId="2" fontId="0" fillId="3" borderId="11" xfId="0" applyNumberFormat="1" applyFill="1" applyBorder="1" applyAlignment="1">
      <alignment horizontal="center"/>
    </xf>
    <xf numFmtId="2" fontId="0" fillId="0" borderId="12" xfId="0" applyNumberFormat="1" applyBorder="1" applyAlignment="1">
      <alignment horizontal="center"/>
    </xf>
    <xf numFmtId="2" fontId="0" fillId="0" borderId="13" xfId="0" applyNumberFormat="1" applyBorder="1" applyAlignment="1">
      <alignment horizontal="center"/>
    </xf>
    <xf numFmtId="0" fontId="0" fillId="0" borderId="13"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15" xfId="0" applyBorder="1" applyAlignment="1">
      <alignment horizontal="center"/>
    </xf>
    <xf numFmtId="0" fontId="0" fillId="0" borderId="6" xfId="0" applyBorder="1" applyAlignment="1">
      <alignment horizontal="center"/>
    </xf>
    <xf numFmtId="0" fontId="0" fillId="0" borderId="2" xfId="0" applyBorder="1" applyAlignment="1">
      <alignment horizontal="center"/>
    </xf>
    <xf numFmtId="0" fontId="0" fillId="0" borderId="4" xfId="0" applyBorder="1" applyAlignment="1">
      <alignment horizontal="center"/>
    </xf>
    <xf numFmtId="0" fontId="0" fillId="0" borderId="3" xfId="0" applyBorder="1" applyAlignment="1">
      <alignment horizontal="center"/>
    </xf>
    <xf numFmtId="0" fontId="0" fillId="0" borderId="16" xfId="0" applyBorder="1" applyAlignment="1">
      <alignment horizontal="center"/>
    </xf>
    <xf numFmtId="0" fontId="0" fillId="0" borderId="18" xfId="0" applyBorder="1" applyAlignment="1">
      <alignment horizontal="center"/>
    </xf>
    <xf numFmtId="0" fontId="0" fillId="0" borderId="7"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0" xfId="0" applyAlignment="1">
      <alignment horizontal="left"/>
    </xf>
    <xf numFmtId="0" fontId="0" fillId="0" borderId="17" xfId="0" applyBorder="1" applyAlignment="1">
      <alignment horizontal="center"/>
    </xf>
    <xf numFmtId="0" fontId="0" fillId="0" borderId="24"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2" fontId="0" fillId="0" borderId="24" xfId="0" applyNumberFormat="1" applyBorder="1" applyAlignment="1">
      <alignment horizontal="center"/>
    </xf>
    <xf numFmtId="2" fontId="0" fillId="0" borderId="25" xfId="0" applyNumberFormat="1" applyBorder="1" applyAlignment="1">
      <alignment horizontal="center"/>
    </xf>
    <xf numFmtId="2" fontId="0" fillId="0" borderId="26" xfId="0" applyNumberFormat="1" applyBorder="1" applyAlignment="1">
      <alignment horizontal="center"/>
    </xf>
    <xf numFmtId="2" fontId="0" fillId="0" borderId="4" xfId="0" applyNumberFormat="1" applyBorder="1" applyAlignment="1">
      <alignment horizontal="center"/>
    </xf>
    <xf numFmtId="2" fontId="0" fillId="0" borderId="3" xfId="0" applyNumberFormat="1" applyBorder="1" applyAlignment="1">
      <alignment horizontal="center"/>
    </xf>
    <xf numFmtId="2" fontId="0" fillId="0" borderId="16" xfId="0" applyNumberFormat="1" applyBorder="1" applyAlignment="1">
      <alignment horizontal="center"/>
    </xf>
    <xf numFmtId="0" fontId="0" fillId="0" borderId="0" xfId="0" applyAlignment="1">
      <alignment horizontal="center" wrapText="1"/>
    </xf>
    <xf numFmtId="0" fontId="0" fillId="0" borderId="29" xfId="0" applyBorder="1" applyAlignment="1">
      <alignment horizontal="center"/>
    </xf>
    <xf numFmtId="0" fontId="0" fillId="0" borderId="32"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TiO2 0_1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0'!$C$11:$C$18</c:f>
              <c:strCache>
                <c:ptCount val="7"/>
                <c:pt idx="0">
                  <c:v>HB0</c:v>
                </c:pt>
                <c:pt idx="2">
                  <c:v>HB1</c:v>
                </c:pt>
                <c:pt idx="4">
                  <c:v>HB2</c:v>
                </c:pt>
                <c:pt idx="6">
                  <c:v>HB3</c:v>
                </c:pt>
              </c:strCache>
            </c:strRef>
          </c:cat>
          <c:val>
            <c:numRef>
              <c:f>'TiO2 0'!$I$11:$I$18</c:f>
              <c:numCache>
                <c:formatCode>0.00</c:formatCode>
                <c:ptCount val="8"/>
                <c:pt idx="0">
                  <c:v>88.7</c:v>
                </c:pt>
                <c:pt idx="2">
                  <c:v>82.04999999999994</c:v>
                </c:pt>
                <c:pt idx="4">
                  <c:v>81.450000000000031</c:v>
                </c:pt>
                <c:pt idx="6">
                  <c:v>81.699999999999875</c:v>
                </c:pt>
              </c:numCache>
            </c:numRef>
          </c:val>
          <c:extLst>
            <c:ext xmlns:c16="http://schemas.microsoft.com/office/drawing/2014/chart" uri="{C3380CC4-5D6E-409C-BE32-E72D297353CC}">
              <c16:uniqueId val="{00000000-929B-4951-A3D9-CB9428B8F2EB}"/>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0'!$C$11:$C$18</c:f>
              <c:strCache>
                <c:ptCount val="7"/>
                <c:pt idx="0">
                  <c:v>HB0</c:v>
                </c:pt>
                <c:pt idx="2">
                  <c:v>HB1</c:v>
                </c:pt>
                <c:pt idx="4">
                  <c:v>HB2</c:v>
                </c:pt>
                <c:pt idx="6">
                  <c:v>HB3</c:v>
                </c:pt>
              </c:strCache>
            </c:strRef>
          </c:cat>
          <c:val>
            <c:numRef>
              <c:f>'TiO2 0'!$J$11:$J$18</c:f>
              <c:numCache>
                <c:formatCode>0.00</c:formatCode>
                <c:ptCount val="8"/>
                <c:pt idx="0">
                  <c:v>2.3999999999999577</c:v>
                </c:pt>
                <c:pt idx="2">
                  <c:v>10.050000000000114</c:v>
                </c:pt>
                <c:pt idx="4">
                  <c:v>13.349999999999973</c:v>
                </c:pt>
                <c:pt idx="6">
                  <c:v>6.7000000000001503</c:v>
                </c:pt>
              </c:numCache>
            </c:numRef>
          </c:val>
          <c:extLst>
            <c:ext xmlns:c16="http://schemas.microsoft.com/office/drawing/2014/chart" uri="{C3380CC4-5D6E-409C-BE32-E72D297353CC}">
              <c16:uniqueId val="{00000001-929B-4951-A3D9-CB9428B8F2EB}"/>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0'!$C$11:$C$18</c:f>
              <c:strCache>
                <c:ptCount val="7"/>
                <c:pt idx="0">
                  <c:v>HB0</c:v>
                </c:pt>
                <c:pt idx="2">
                  <c:v>HB1</c:v>
                </c:pt>
                <c:pt idx="4">
                  <c:v>HB2</c:v>
                </c:pt>
                <c:pt idx="6">
                  <c:v>HB3</c:v>
                </c:pt>
              </c:strCache>
            </c:strRef>
          </c:cat>
          <c:val>
            <c:numRef>
              <c:f>'TiO2 0'!$K$11:$K$18</c:f>
              <c:numCache>
                <c:formatCode>0.00</c:formatCode>
                <c:ptCount val="8"/>
                <c:pt idx="0">
                  <c:v>8.9000000000000465</c:v>
                </c:pt>
                <c:pt idx="2">
                  <c:v>7.8999999999999346</c:v>
                </c:pt>
                <c:pt idx="4">
                  <c:v>5.2000000000000099</c:v>
                </c:pt>
                <c:pt idx="6">
                  <c:v>11.599999999999969</c:v>
                </c:pt>
              </c:numCache>
            </c:numRef>
          </c:val>
          <c:extLst>
            <c:ext xmlns:c16="http://schemas.microsoft.com/office/drawing/2014/chart" uri="{C3380CC4-5D6E-409C-BE32-E72D297353CC}">
              <c16:uniqueId val="{00000002-929B-4951-A3D9-CB9428B8F2EB}"/>
            </c:ext>
          </c:extLst>
        </c:ser>
        <c:dLbls>
          <c:dLblPos val="ctr"/>
          <c:showLegendKey val="0"/>
          <c:showVal val="1"/>
          <c:showCatName val="0"/>
          <c:showSerName val="0"/>
          <c:showPercent val="0"/>
          <c:showBubbleSize val="0"/>
        </c:dLbls>
        <c:gapWidth val="150"/>
        <c:overlap val="100"/>
        <c:axId val="1815195088"/>
        <c:axId val="1815196752"/>
      </c:barChart>
      <c:catAx>
        <c:axId val="18151950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Hydrophoboc binder content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5196752"/>
        <c:crosses val="autoZero"/>
        <c:auto val="1"/>
        <c:lblAlgn val="ctr"/>
        <c:lblOffset val="100"/>
        <c:noMultiLvlLbl val="0"/>
      </c:catAx>
      <c:valAx>
        <c:axId val="1815196752"/>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particles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51950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TiO2 20_1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0'!$C$19:$C$26</c:f>
              <c:strCache>
                <c:ptCount val="7"/>
                <c:pt idx="0">
                  <c:v>HB0</c:v>
                </c:pt>
                <c:pt idx="2">
                  <c:v>HB1</c:v>
                </c:pt>
                <c:pt idx="4">
                  <c:v>HB2</c:v>
                </c:pt>
                <c:pt idx="6">
                  <c:v>HB3</c:v>
                </c:pt>
              </c:strCache>
            </c:strRef>
          </c:cat>
          <c:val>
            <c:numRef>
              <c:f>'TiO2 0'!$I$19:$I$26</c:f>
              <c:numCache>
                <c:formatCode>0.00</c:formatCode>
                <c:ptCount val="8"/>
                <c:pt idx="0">
                  <c:v>60.050000000000153</c:v>
                </c:pt>
                <c:pt idx="2">
                  <c:v>58.00000000000005</c:v>
                </c:pt>
                <c:pt idx="4">
                  <c:v>50.749999999999851</c:v>
                </c:pt>
                <c:pt idx="6">
                  <c:v>66.14999999999992</c:v>
                </c:pt>
              </c:numCache>
            </c:numRef>
          </c:val>
          <c:extLst>
            <c:ext xmlns:c16="http://schemas.microsoft.com/office/drawing/2014/chart" uri="{C3380CC4-5D6E-409C-BE32-E72D297353CC}">
              <c16:uniqueId val="{00000000-4EFA-4CDD-AA72-F1CB44AF95EF}"/>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0'!$C$19:$C$26</c:f>
              <c:strCache>
                <c:ptCount val="7"/>
                <c:pt idx="0">
                  <c:v>HB0</c:v>
                </c:pt>
                <c:pt idx="2">
                  <c:v>HB1</c:v>
                </c:pt>
                <c:pt idx="4">
                  <c:v>HB2</c:v>
                </c:pt>
                <c:pt idx="6">
                  <c:v>HB3</c:v>
                </c:pt>
              </c:strCache>
            </c:strRef>
          </c:cat>
          <c:val>
            <c:numRef>
              <c:f>'TiO2 0'!$J$19:$J$26</c:f>
              <c:numCache>
                <c:formatCode>0.00</c:formatCode>
                <c:ptCount val="8"/>
                <c:pt idx="0">
                  <c:v>32.399999999999984</c:v>
                </c:pt>
                <c:pt idx="2">
                  <c:v>36.950000000000038</c:v>
                </c:pt>
                <c:pt idx="4">
                  <c:v>40.850000000000051</c:v>
                </c:pt>
                <c:pt idx="6">
                  <c:v>28.949999999999807</c:v>
                </c:pt>
              </c:numCache>
            </c:numRef>
          </c:val>
          <c:extLst>
            <c:ext xmlns:c16="http://schemas.microsoft.com/office/drawing/2014/chart" uri="{C3380CC4-5D6E-409C-BE32-E72D297353CC}">
              <c16:uniqueId val="{00000001-4EFA-4CDD-AA72-F1CB44AF95EF}"/>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0'!$C$19:$C$26</c:f>
              <c:strCache>
                <c:ptCount val="7"/>
                <c:pt idx="0">
                  <c:v>HB0</c:v>
                </c:pt>
                <c:pt idx="2">
                  <c:v>HB1</c:v>
                </c:pt>
                <c:pt idx="4">
                  <c:v>HB2</c:v>
                </c:pt>
                <c:pt idx="6">
                  <c:v>HB3</c:v>
                </c:pt>
              </c:strCache>
            </c:strRef>
          </c:cat>
          <c:val>
            <c:numRef>
              <c:f>'TiO2 0'!$K$19:$K$26</c:f>
              <c:numCache>
                <c:formatCode>0.00</c:formatCode>
                <c:ptCount val="8"/>
                <c:pt idx="0">
                  <c:v>7.5499999999998622</c:v>
                </c:pt>
                <c:pt idx="2">
                  <c:v>5.0499999999999154</c:v>
                </c:pt>
                <c:pt idx="4">
                  <c:v>8.4000000000001016</c:v>
                </c:pt>
                <c:pt idx="6">
                  <c:v>4.900000000000265</c:v>
                </c:pt>
              </c:numCache>
            </c:numRef>
          </c:val>
          <c:extLst>
            <c:ext xmlns:c16="http://schemas.microsoft.com/office/drawing/2014/chart" uri="{C3380CC4-5D6E-409C-BE32-E72D297353CC}">
              <c16:uniqueId val="{00000002-4EFA-4CDD-AA72-F1CB44AF95EF}"/>
            </c:ext>
          </c:extLst>
        </c:ser>
        <c:dLbls>
          <c:dLblPos val="ctr"/>
          <c:showLegendKey val="0"/>
          <c:showVal val="1"/>
          <c:showCatName val="0"/>
          <c:showSerName val="0"/>
          <c:showPercent val="0"/>
          <c:showBubbleSize val="0"/>
        </c:dLbls>
        <c:gapWidth val="150"/>
        <c:overlap val="100"/>
        <c:axId val="1918690032"/>
        <c:axId val="1918690448"/>
      </c:barChart>
      <c:catAx>
        <c:axId val="191869003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Hydrophoboc binder content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8690448"/>
        <c:crosses val="autoZero"/>
        <c:auto val="1"/>
        <c:lblAlgn val="ctr"/>
        <c:lblOffset val="100"/>
        <c:noMultiLvlLbl val="0"/>
      </c:catAx>
      <c:valAx>
        <c:axId val="1918690448"/>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86900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TiO2</a:t>
            </a:r>
            <a:r>
              <a:rPr lang="en-IN" baseline="0"/>
              <a:t> </a:t>
            </a:r>
            <a:r>
              <a:rPr lang="en-IN"/>
              <a:t>40_1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0'!$C$27:$C$34</c:f>
              <c:strCache>
                <c:ptCount val="7"/>
                <c:pt idx="0">
                  <c:v>HB0</c:v>
                </c:pt>
                <c:pt idx="2">
                  <c:v>HB1</c:v>
                </c:pt>
                <c:pt idx="4">
                  <c:v>HB2</c:v>
                </c:pt>
                <c:pt idx="6">
                  <c:v>HB3</c:v>
                </c:pt>
              </c:strCache>
            </c:strRef>
          </c:cat>
          <c:val>
            <c:numRef>
              <c:f>'TiO2 0'!$I$27:$I$34</c:f>
              <c:numCache>
                <c:formatCode>0.00</c:formatCode>
                <c:ptCount val="8"/>
                <c:pt idx="0">
                  <c:v>54.300000000000011</c:v>
                </c:pt>
                <c:pt idx="2">
                  <c:v>50.999999999999929</c:v>
                </c:pt>
                <c:pt idx="4">
                  <c:v>45.200000000000124</c:v>
                </c:pt>
                <c:pt idx="6">
                  <c:v>50.650000000000084</c:v>
                </c:pt>
              </c:numCache>
            </c:numRef>
          </c:val>
          <c:extLst>
            <c:ext xmlns:c16="http://schemas.microsoft.com/office/drawing/2014/chart" uri="{C3380CC4-5D6E-409C-BE32-E72D297353CC}">
              <c16:uniqueId val="{00000000-DAD9-4F6B-AB35-4325701F6463}"/>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0'!$C$27:$C$34</c:f>
              <c:strCache>
                <c:ptCount val="7"/>
                <c:pt idx="0">
                  <c:v>HB0</c:v>
                </c:pt>
                <c:pt idx="2">
                  <c:v>HB1</c:v>
                </c:pt>
                <c:pt idx="4">
                  <c:v>HB2</c:v>
                </c:pt>
                <c:pt idx="6">
                  <c:v>HB3</c:v>
                </c:pt>
              </c:strCache>
            </c:strRef>
          </c:cat>
          <c:val>
            <c:numRef>
              <c:f>'TiO2 0'!$J$27:$J$34</c:f>
              <c:numCache>
                <c:formatCode>0.00</c:formatCode>
                <c:ptCount val="8"/>
                <c:pt idx="0">
                  <c:v>42.549999999999862</c:v>
                </c:pt>
                <c:pt idx="2">
                  <c:v>45.050000000000033</c:v>
                </c:pt>
                <c:pt idx="4">
                  <c:v>50.050000000000146</c:v>
                </c:pt>
                <c:pt idx="6">
                  <c:v>39.74999999999995</c:v>
                </c:pt>
              </c:numCache>
            </c:numRef>
          </c:val>
          <c:extLst>
            <c:ext xmlns:c16="http://schemas.microsoft.com/office/drawing/2014/chart" uri="{C3380CC4-5D6E-409C-BE32-E72D297353CC}">
              <c16:uniqueId val="{00000001-DAD9-4F6B-AB35-4325701F6463}"/>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0'!$C$27:$C$34</c:f>
              <c:strCache>
                <c:ptCount val="7"/>
                <c:pt idx="0">
                  <c:v>HB0</c:v>
                </c:pt>
                <c:pt idx="2">
                  <c:v>HB1</c:v>
                </c:pt>
                <c:pt idx="4">
                  <c:v>HB2</c:v>
                </c:pt>
                <c:pt idx="6">
                  <c:v>HB3</c:v>
                </c:pt>
              </c:strCache>
            </c:strRef>
          </c:cat>
          <c:val>
            <c:numRef>
              <c:f>'TiO2 0'!$K$27:$K$34</c:f>
              <c:numCache>
                <c:formatCode>0.00</c:formatCode>
                <c:ptCount val="8"/>
                <c:pt idx="0">
                  <c:v>3.1500000000001247</c:v>
                </c:pt>
                <c:pt idx="2">
                  <c:v>3.9500000000000366</c:v>
                </c:pt>
                <c:pt idx="4">
                  <c:v>4.7499999999997264</c:v>
                </c:pt>
                <c:pt idx="6">
                  <c:v>9.5999999999999694</c:v>
                </c:pt>
              </c:numCache>
            </c:numRef>
          </c:val>
          <c:extLst>
            <c:ext xmlns:c16="http://schemas.microsoft.com/office/drawing/2014/chart" uri="{C3380CC4-5D6E-409C-BE32-E72D297353CC}">
              <c16:uniqueId val="{00000002-DAD9-4F6B-AB35-4325701F6463}"/>
            </c:ext>
          </c:extLst>
        </c:ser>
        <c:dLbls>
          <c:dLblPos val="ctr"/>
          <c:showLegendKey val="0"/>
          <c:showVal val="1"/>
          <c:showCatName val="0"/>
          <c:showSerName val="0"/>
          <c:showPercent val="0"/>
          <c:showBubbleSize val="0"/>
        </c:dLbls>
        <c:gapWidth val="150"/>
        <c:overlap val="100"/>
        <c:axId val="685679791"/>
        <c:axId val="685657951"/>
      </c:barChart>
      <c:catAx>
        <c:axId val="685679791"/>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5657951"/>
        <c:crosses val="autoZero"/>
        <c:auto val="1"/>
        <c:lblAlgn val="ctr"/>
        <c:lblOffset val="100"/>
        <c:noMultiLvlLbl val="0"/>
      </c:catAx>
      <c:valAx>
        <c:axId val="685657951"/>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weight</a:t>
                </a:r>
                <a:r>
                  <a:rPr lang="en-IN" baseline="0"/>
                  <a:t> (%)</a:t>
                </a:r>
                <a:endParaRPr lang="en-IN"/>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567979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TiO2 0_1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1'!$B$4:$B$11</c:f>
              <c:strCache>
                <c:ptCount val="7"/>
                <c:pt idx="0">
                  <c:v>HB0</c:v>
                </c:pt>
                <c:pt idx="2">
                  <c:v>HB1</c:v>
                </c:pt>
                <c:pt idx="4">
                  <c:v>HB2</c:v>
                </c:pt>
                <c:pt idx="6">
                  <c:v>HB3</c:v>
                </c:pt>
              </c:strCache>
            </c:strRef>
          </c:cat>
          <c:val>
            <c:numRef>
              <c:f>'TiO2 1'!$H$4:$H$11</c:f>
              <c:numCache>
                <c:formatCode>0.00</c:formatCode>
                <c:ptCount val="8"/>
                <c:pt idx="0">
                  <c:v>91.279999999999987</c:v>
                </c:pt>
                <c:pt idx="2">
                  <c:v>87.08</c:v>
                </c:pt>
                <c:pt idx="4">
                  <c:v>83.800000000000011</c:v>
                </c:pt>
                <c:pt idx="6">
                  <c:v>80.760000000000076</c:v>
                </c:pt>
              </c:numCache>
            </c:numRef>
          </c:val>
          <c:extLst>
            <c:ext xmlns:c16="http://schemas.microsoft.com/office/drawing/2014/chart" uri="{C3380CC4-5D6E-409C-BE32-E72D297353CC}">
              <c16:uniqueId val="{00000000-512B-4E37-8C3C-31805237E842}"/>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1'!$B$4:$B$11</c:f>
              <c:strCache>
                <c:ptCount val="7"/>
                <c:pt idx="0">
                  <c:v>HB0</c:v>
                </c:pt>
                <c:pt idx="2">
                  <c:v>HB1</c:v>
                </c:pt>
                <c:pt idx="4">
                  <c:v>HB2</c:v>
                </c:pt>
                <c:pt idx="6">
                  <c:v>HB3</c:v>
                </c:pt>
              </c:strCache>
            </c:strRef>
          </c:cat>
          <c:val>
            <c:numRef>
              <c:f>'TiO2 1'!$I$4:$I$11</c:f>
              <c:numCache>
                <c:formatCode>0.00</c:formatCode>
                <c:ptCount val="8"/>
                <c:pt idx="0">
                  <c:v>5.1599999999999646</c:v>
                </c:pt>
                <c:pt idx="2">
                  <c:v>9.9000000000000199</c:v>
                </c:pt>
                <c:pt idx="4">
                  <c:v>11.920000000000019</c:v>
                </c:pt>
                <c:pt idx="6">
                  <c:v>14.040000000000052</c:v>
                </c:pt>
              </c:numCache>
            </c:numRef>
          </c:val>
          <c:extLst>
            <c:ext xmlns:c16="http://schemas.microsoft.com/office/drawing/2014/chart" uri="{C3380CC4-5D6E-409C-BE32-E72D297353CC}">
              <c16:uniqueId val="{00000003-512B-4E37-8C3C-31805237E842}"/>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1'!$B$4:$B$11</c:f>
              <c:strCache>
                <c:ptCount val="7"/>
                <c:pt idx="0">
                  <c:v>HB0</c:v>
                </c:pt>
                <c:pt idx="2">
                  <c:v>HB1</c:v>
                </c:pt>
                <c:pt idx="4">
                  <c:v>HB2</c:v>
                </c:pt>
                <c:pt idx="6">
                  <c:v>HB3</c:v>
                </c:pt>
              </c:strCache>
            </c:strRef>
          </c:cat>
          <c:val>
            <c:numRef>
              <c:f>'TiO2 1'!$J$4:$J$11</c:f>
              <c:numCache>
                <c:formatCode>0.00</c:formatCode>
                <c:ptCount val="8"/>
                <c:pt idx="0">
                  <c:v>3.560000000000052</c:v>
                </c:pt>
                <c:pt idx="2">
                  <c:v>3.0199999999999783</c:v>
                </c:pt>
                <c:pt idx="4">
                  <c:v>4.2799999999999727</c:v>
                </c:pt>
                <c:pt idx="6">
                  <c:v>5.1999999999998714</c:v>
                </c:pt>
              </c:numCache>
            </c:numRef>
          </c:val>
          <c:extLst>
            <c:ext xmlns:c16="http://schemas.microsoft.com/office/drawing/2014/chart" uri="{C3380CC4-5D6E-409C-BE32-E72D297353CC}">
              <c16:uniqueId val="{00000004-512B-4E37-8C3C-31805237E842}"/>
            </c:ext>
          </c:extLst>
        </c:ser>
        <c:dLbls>
          <c:dLblPos val="ctr"/>
          <c:showLegendKey val="0"/>
          <c:showVal val="1"/>
          <c:showCatName val="0"/>
          <c:showSerName val="0"/>
          <c:showPercent val="0"/>
          <c:showBubbleSize val="0"/>
        </c:dLbls>
        <c:gapWidth val="150"/>
        <c:overlap val="100"/>
        <c:axId val="1042352128"/>
        <c:axId val="1042351296"/>
      </c:barChart>
      <c:catAx>
        <c:axId val="104235212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Hydrophobic binder content (mg)</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42351296"/>
        <c:crosses val="autoZero"/>
        <c:auto val="1"/>
        <c:lblAlgn val="ctr"/>
        <c:lblOffset val="100"/>
        <c:noMultiLvlLbl val="0"/>
      </c:catAx>
      <c:valAx>
        <c:axId val="104235129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42352128"/>
        <c:crosses val="autoZero"/>
        <c:crossBetween val="between"/>
        <c:majorUnit val="1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TiO2 20_1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1'!$B$12:$B$19</c:f>
              <c:strCache>
                <c:ptCount val="7"/>
                <c:pt idx="0">
                  <c:v>HB0</c:v>
                </c:pt>
                <c:pt idx="2">
                  <c:v>HB1</c:v>
                </c:pt>
                <c:pt idx="4">
                  <c:v>HB2</c:v>
                </c:pt>
                <c:pt idx="6">
                  <c:v>HB3</c:v>
                </c:pt>
              </c:strCache>
            </c:strRef>
          </c:cat>
          <c:val>
            <c:numRef>
              <c:f>'TiO2 1'!$H$12:$H$19</c:f>
              <c:numCache>
                <c:formatCode>0.00</c:formatCode>
                <c:ptCount val="8"/>
                <c:pt idx="0">
                  <c:v>85.97999999999999</c:v>
                </c:pt>
                <c:pt idx="2">
                  <c:v>67.780000000000044</c:v>
                </c:pt>
                <c:pt idx="4">
                  <c:v>49.019999999999975</c:v>
                </c:pt>
                <c:pt idx="6">
                  <c:v>45.16</c:v>
                </c:pt>
              </c:numCache>
            </c:numRef>
          </c:val>
          <c:extLst>
            <c:ext xmlns:c16="http://schemas.microsoft.com/office/drawing/2014/chart" uri="{C3380CC4-5D6E-409C-BE32-E72D297353CC}">
              <c16:uniqueId val="{00000000-61E4-46EC-90BC-DA87434388AB}"/>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1'!$B$12:$B$19</c:f>
              <c:strCache>
                <c:ptCount val="7"/>
                <c:pt idx="0">
                  <c:v>HB0</c:v>
                </c:pt>
                <c:pt idx="2">
                  <c:v>HB1</c:v>
                </c:pt>
                <c:pt idx="4">
                  <c:v>HB2</c:v>
                </c:pt>
                <c:pt idx="6">
                  <c:v>HB3</c:v>
                </c:pt>
              </c:strCache>
            </c:strRef>
          </c:cat>
          <c:val>
            <c:numRef>
              <c:f>'TiO2 1'!$I$12:$I$19</c:f>
              <c:numCache>
                <c:formatCode>0.00</c:formatCode>
                <c:ptCount val="8"/>
                <c:pt idx="0">
                  <c:v>8.9599999999999902</c:v>
                </c:pt>
                <c:pt idx="2">
                  <c:v>27.59999999999998</c:v>
                </c:pt>
                <c:pt idx="4">
                  <c:v>46.680000000000007</c:v>
                </c:pt>
                <c:pt idx="6">
                  <c:v>50.919999999999987</c:v>
                </c:pt>
              </c:numCache>
            </c:numRef>
          </c:val>
          <c:extLst>
            <c:ext xmlns:c16="http://schemas.microsoft.com/office/drawing/2014/chart" uri="{C3380CC4-5D6E-409C-BE32-E72D297353CC}">
              <c16:uniqueId val="{00000003-61E4-46EC-90BC-DA87434388AB}"/>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1'!$B$12:$B$19</c:f>
              <c:strCache>
                <c:ptCount val="7"/>
                <c:pt idx="0">
                  <c:v>HB0</c:v>
                </c:pt>
                <c:pt idx="2">
                  <c:v>HB1</c:v>
                </c:pt>
                <c:pt idx="4">
                  <c:v>HB2</c:v>
                </c:pt>
                <c:pt idx="6">
                  <c:v>HB3</c:v>
                </c:pt>
              </c:strCache>
            </c:strRef>
          </c:cat>
          <c:val>
            <c:numRef>
              <c:f>'TiO2 1'!$J$12:$J$19</c:f>
              <c:numCache>
                <c:formatCode>0.00</c:formatCode>
                <c:ptCount val="8"/>
                <c:pt idx="0">
                  <c:v>5.06000000000002</c:v>
                </c:pt>
                <c:pt idx="2">
                  <c:v>4.6199999999999797</c:v>
                </c:pt>
                <c:pt idx="4">
                  <c:v>4.3000000000000149</c:v>
                </c:pt>
                <c:pt idx="6">
                  <c:v>3.9200000000000124</c:v>
                </c:pt>
              </c:numCache>
            </c:numRef>
          </c:val>
          <c:extLst>
            <c:ext xmlns:c16="http://schemas.microsoft.com/office/drawing/2014/chart" uri="{C3380CC4-5D6E-409C-BE32-E72D297353CC}">
              <c16:uniqueId val="{00000004-61E4-46EC-90BC-DA87434388AB}"/>
            </c:ext>
          </c:extLst>
        </c:ser>
        <c:dLbls>
          <c:dLblPos val="ctr"/>
          <c:showLegendKey val="0"/>
          <c:showVal val="1"/>
          <c:showCatName val="0"/>
          <c:showSerName val="0"/>
          <c:showPercent val="0"/>
          <c:showBubbleSize val="0"/>
        </c:dLbls>
        <c:gapWidth val="150"/>
        <c:overlap val="100"/>
        <c:axId val="1042352128"/>
        <c:axId val="1042351296"/>
      </c:barChart>
      <c:catAx>
        <c:axId val="104235212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Hydrophobic binder content (mg)</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42351296"/>
        <c:crosses val="autoZero"/>
        <c:auto val="1"/>
        <c:lblAlgn val="ctr"/>
        <c:lblOffset val="100"/>
        <c:noMultiLvlLbl val="0"/>
      </c:catAx>
      <c:valAx>
        <c:axId val="104235129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42352128"/>
        <c:crosses val="autoZero"/>
        <c:crossBetween val="between"/>
        <c:majorUnit val="1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TiO2 40_1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1'!$B$20:$B$27</c:f>
              <c:strCache>
                <c:ptCount val="7"/>
                <c:pt idx="0">
                  <c:v>HB0</c:v>
                </c:pt>
                <c:pt idx="2">
                  <c:v>HB1</c:v>
                </c:pt>
                <c:pt idx="4">
                  <c:v>HB2</c:v>
                </c:pt>
                <c:pt idx="6">
                  <c:v>HB3</c:v>
                </c:pt>
              </c:strCache>
            </c:strRef>
          </c:cat>
          <c:val>
            <c:numRef>
              <c:f>'TiO2 1'!$H$20:$H$27</c:f>
              <c:numCache>
                <c:formatCode>0.00</c:formatCode>
                <c:ptCount val="8"/>
                <c:pt idx="0">
                  <c:v>79.940000000000026</c:v>
                </c:pt>
                <c:pt idx="2">
                  <c:v>56.099999999999994</c:v>
                </c:pt>
                <c:pt idx="4">
                  <c:v>46.660000000000053</c:v>
                </c:pt>
                <c:pt idx="6">
                  <c:v>42.179999999999929</c:v>
                </c:pt>
              </c:numCache>
            </c:numRef>
          </c:val>
          <c:extLst>
            <c:ext xmlns:c16="http://schemas.microsoft.com/office/drawing/2014/chart" uri="{C3380CC4-5D6E-409C-BE32-E72D297353CC}">
              <c16:uniqueId val="{00000000-E025-4CAF-A0AE-4604CB838098}"/>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1'!$B$20:$B$27</c:f>
              <c:strCache>
                <c:ptCount val="7"/>
                <c:pt idx="0">
                  <c:v>HB0</c:v>
                </c:pt>
                <c:pt idx="2">
                  <c:v>HB1</c:v>
                </c:pt>
                <c:pt idx="4">
                  <c:v>HB2</c:v>
                </c:pt>
                <c:pt idx="6">
                  <c:v>HB3</c:v>
                </c:pt>
              </c:strCache>
            </c:strRef>
          </c:cat>
          <c:val>
            <c:numRef>
              <c:f>'TiO2 1'!$I$20:$I$27</c:f>
              <c:numCache>
                <c:formatCode>0.00</c:formatCode>
                <c:ptCount val="8"/>
                <c:pt idx="0">
                  <c:v>15.800000000000036</c:v>
                </c:pt>
                <c:pt idx="2">
                  <c:v>39.02000000000001</c:v>
                </c:pt>
                <c:pt idx="4">
                  <c:v>48.919999999999945</c:v>
                </c:pt>
                <c:pt idx="6">
                  <c:v>52.580000000000027</c:v>
                </c:pt>
              </c:numCache>
            </c:numRef>
          </c:val>
          <c:extLst>
            <c:ext xmlns:c16="http://schemas.microsoft.com/office/drawing/2014/chart" uri="{C3380CC4-5D6E-409C-BE32-E72D297353CC}">
              <c16:uniqueId val="{00000003-E025-4CAF-A0AE-4604CB838098}"/>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1'!$B$20:$B$27</c:f>
              <c:strCache>
                <c:ptCount val="7"/>
                <c:pt idx="0">
                  <c:v>HB0</c:v>
                </c:pt>
                <c:pt idx="2">
                  <c:v>HB1</c:v>
                </c:pt>
                <c:pt idx="4">
                  <c:v>HB2</c:v>
                </c:pt>
                <c:pt idx="6">
                  <c:v>HB3</c:v>
                </c:pt>
              </c:strCache>
            </c:strRef>
          </c:cat>
          <c:val>
            <c:numRef>
              <c:f>'TiO2 1'!$J$20:$J$27</c:f>
              <c:numCache>
                <c:formatCode>0.00</c:formatCode>
                <c:ptCount val="8"/>
                <c:pt idx="0">
                  <c:v>4.2599999999999305</c:v>
                </c:pt>
                <c:pt idx="2">
                  <c:v>4.8799999999999955</c:v>
                </c:pt>
                <c:pt idx="4">
                  <c:v>4.4200000000000017</c:v>
                </c:pt>
                <c:pt idx="6">
                  <c:v>5.2400000000000446</c:v>
                </c:pt>
              </c:numCache>
            </c:numRef>
          </c:val>
          <c:extLst>
            <c:ext xmlns:c16="http://schemas.microsoft.com/office/drawing/2014/chart" uri="{C3380CC4-5D6E-409C-BE32-E72D297353CC}">
              <c16:uniqueId val="{00000004-E025-4CAF-A0AE-4604CB838098}"/>
            </c:ext>
          </c:extLst>
        </c:ser>
        <c:dLbls>
          <c:dLblPos val="ctr"/>
          <c:showLegendKey val="0"/>
          <c:showVal val="1"/>
          <c:showCatName val="0"/>
          <c:showSerName val="0"/>
          <c:showPercent val="0"/>
          <c:showBubbleSize val="0"/>
        </c:dLbls>
        <c:gapWidth val="150"/>
        <c:overlap val="100"/>
        <c:axId val="1042352128"/>
        <c:axId val="1042351296"/>
      </c:barChart>
      <c:catAx>
        <c:axId val="104235212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Hydrophobic binder content (mg)</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42351296"/>
        <c:crosses val="autoZero"/>
        <c:auto val="1"/>
        <c:lblAlgn val="ctr"/>
        <c:lblOffset val="100"/>
        <c:noMultiLvlLbl val="0"/>
      </c:catAx>
      <c:valAx>
        <c:axId val="104235129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42352128"/>
        <c:crosses val="autoZero"/>
        <c:crossBetween val="between"/>
        <c:majorUnit val="1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TiO2 0_2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2'!$B$6:$B$13</c:f>
              <c:strCache>
                <c:ptCount val="7"/>
                <c:pt idx="0">
                  <c:v>HB0</c:v>
                </c:pt>
                <c:pt idx="2">
                  <c:v>HB1</c:v>
                </c:pt>
                <c:pt idx="4">
                  <c:v>HB2</c:v>
                </c:pt>
                <c:pt idx="6">
                  <c:v>HB3</c:v>
                </c:pt>
              </c:strCache>
            </c:strRef>
          </c:cat>
          <c:val>
            <c:numRef>
              <c:f>'TiO2 2'!$H$6:$H$13</c:f>
              <c:numCache>
                <c:formatCode>0.00</c:formatCode>
                <c:ptCount val="8"/>
                <c:pt idx="0">
                  <c:v>89.6</c:v>
                </c:pt>
                <c:pt idx="2">
                  <c:v>88.999999999999972</c:v>
                </c:pt>
                <c:pt idx="4">
                  <c:v>80.90000000000002</c:v>
                </c:pt>
                <c:pt idx="6">
                  <c:v>79.260000000000019</c:v>
                </c:pt>
              </c:numCache>
            </c:numRef>
          </c:val>
          <c:extLst>
            <c:ext xmlns:c16="http://schemas.microsoft.com/office/drawing/2014/chart" uri="{C3380CC4-5D6E-409C-BE32-E72D297353CC}">
              <c16:uniqueId val="{00000000-CDF7-4668-8DD1-6D4038CDAF90}"/>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2'!$B$6:$B$13</c:f>
              <c:strCache>
                <c:ptCount val="7"/>
                <c:pt idx="0">
                  <c:v>HB0</c:v>
                </c:pt>
                <c:pt idx="2">
                  <c:v>HB1</c:v>
                </c:pt>
                <c:pt idx="4">
                  <c:v>HB2</c:v>
                </c:pt>
                <c:pt idx="6">
                  <c:v>HB3</c:v>
                </c:pt>
              </c:strCache>
            </c:strRef>
          </c:cat>
          <c:val>
            <c:numRef>
              <c:f>'TiO2 2'!$I$6:$I$13</c:f>
              <c:numCache>
                <c:formatCode>0.00</c:formatCode>
                <c:ptCount val="8"/>
                <c:pt idx="0">
                  <c:v>4.0000000000000036</c:v>
                </c:pt>
                <c:pt idx="2">
                  <c:v>6.899999999999995</c:v>
                </c:pt>
                <c:pt idx="4">
                  <c:v>9.7599999999999909</c:v>
                </c:pt>
                <c:pt idx="6">
                  <c:v>10.600000000000076</c:v>
                </c:pt>
              </c:numCache>
            </c:numRef>
          </c:val>
          <c:extLst>
            <c:ext xmlns:c16="http://schemas.microsoft.com/office/drawing/2014/chart" uri="{C3380CC4-5D6E-409C-BE32-E72D297353CC}">
              <c16:uniqueId val="{00000001-CDF7-4668-8DD1-6D4038CDAF90}"/>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2'!$B$6:$B$13</c:f>
              <c:strCache>
                <c:ptCount val="7"/>
                <c:pt idx="0">
                  <c:v>HB0</c:v>
                </c:pt>
                <c:pt idx="2">
                  <c:v>HB1</c:v>
                </c:pt>
                <c:pt idx="4">
                  <c:v>HB2</c:v>
                </c:pt>
                <c:pt idx="6">
                  <c:v>HB3</c:v>
                </c:pt>
              </c:strCache>
            </c:strRef>
          </c:cat>
          <c:val>
            <c:numRef>
              <c:f>'TiO2 2'!$J$6:$J$13</c:f>
              <c:numCache>
                <c:formatCode>0.00</c:formatCode>
                <c:ptCount val="8"/>
                <c:pt idx="0">
                  <c:v>6.4000000000000057</c:v>
                </c:pt>
                <c:pt idx="2">
                  <c:v>4.1000000000000369</c:v>
                </c:pt>
                <c:pt idx="4">
                  <c:v>9.3399999999999928</c:v>
                </c:pt>
                <c:pt idx="6">
                  <c:v>10.139999999999905</c:v>
                </c:pt>
              </c:numCache>
            </c:numRef>
          </c:val>
          <c:extLst>
            <c:ext xmlns:c16="http://schemas.microsoft.com/office/drawing/2014/chart" uri="{C3380CC4-5D6E-409C-BE32-E72D297353CC}">
              <c16:uniqueId val="{00000002-CDF7-4668-8DD1-6D4038CDAF90}"/>
            </c:ext>
          </c:extLst>
        </c:ser>
        <c:dLbls>
          <c:dLblPos val="ctr"/>
          <c:showLegendKey val="0"/>
          <c:showVal val="1"/>
          <c:showCatName val="0"/>
          <c:showSerName val="0"/>
          <c:showPercent val="0"/>
          <c:showBubbleSize val="0"/>
        </c:dLbls>
        <c:gapWidth val="150"/>
        <c:overlap val="100"/>
        <c:axId val="1042352128"/>
        <c:axId val="1042351296"/>
      </c:barChart>
      <c:catAx>
        <c:axId val="104235212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Hydrophobic binder content (mg)</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42351296"/>
        <c:crosses val="autoZero"/>
        <c:auto val="1"/>
        <c:lblAlgn val="ctr"/>
        <c:lblOffset val="100"/>
        <c:noMultiLvlLbl val="0"/>
      </c:catAx>
      <c:valAx>
        <c:axId val="104235129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42352128"/>
        <c:crosses val="autoZero"/>
        <c:crossBetween val="between"/>
        <c:majorUnit val="1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TiO2 20_2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2'!$B$14:$B$21</c:f>
              <c:strCache>
                <c:ptCount val="7"/>
                <c:pt idx="0">
                  <c:v>HB0</c:v>
                </c:pt>
                <c:pt idx="2">
                  <c:v>HB1</c:v>
                </c:pt>
                <c:pt idx="4">
                  <c:v>HB2</c:v>
                </c:pt>
                <c:pt idx="6">
                  <c:v>HB3</c:v>
                </c:pt>
              </c:strCache>
            </c:strRef>
          </c:cat>
          <c:val>
            <c:numRef>
              <c:f>'TiO2 2'!$H$14:$H$21</c:f>
              <c:numCache>
                <c:formatCode>0.00</c:formatCode>
                <c:ptCount val="8"/>
                <c:pt idx="0">
                  <c:v>86.80000000000004</c:v>
                </c:pt>
                <c:pt idx="2">
                  <c:v>69.919999999999931</c:v>
                </c:pt>
                <c:pt idx="4">
                  <c:v>47.499999999999964</c:v>
                </c:pt>
                <c:pt idx="6">
                  <c:v>45.260000000000034</c:v>
                </c:pt>
              </c:numCache>
            </c:numRef>
          </c:val>
          <c:extLst>
            <c:ext xmlns:c16="http://schemas.microsoft.com/office/drawing/2014/chart" uri="{C3380CC4-5D6E-409C-BE32-E72D297353CC}">
              <c16:uniqueId val="{00000000-A425-4567-A5B7-387B00C44315}"/>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2'!$B$14:$B$21</c:f>
              <c:strCache>
                <c:ptCount val="7"/>
                <c:pt idx="0">
                  <c:v>HB0</c:v>
                </c:pt>
                <c:pt idx="2">
                  <c:v>HB1</c:v>
                </c:pt>
                <c:pt idx="4">
                  <c:v>HB2</c:v>
                </c:pt>
                <c:pt idx="6">
                  <c:v>HB3</c:v>
                </c:pt>
              </c:strCache>
            </c:strRef>
          </c:cat>
          <c:val>
            <c:numRef>
              <c:f>'TiO2 2'!$I$14:$I$21</c:f>
              <c:numCache>
                <c:formatCode>0.00</c:formatCode>
                <c:ptCount val="8"/>
                <c:pt idx="0">
                  <c:v>4.8599999999999532</c:v>
                </c:pt>
                <c:pt idx="2">
                  <c:v>20.940000000000047</c:v>
                </c:pt>
                <c:pt idx="4">
                  <c:v>42.680000000000007</c:v>
                </c:pt>
                <c:pt idx="6">
                  <c:v>45.779999999999973</c:v>
                </c:pt>
              </c:numCache>
            </c:numRef>
          </c:val>
          <c:extLst>
            <c:ext xmlns:c16="http://schemas.microsoft.com/office/drawing/2014/chart" uri="{C3380CC4-5D6E-409C-BE32-E72D297353CC}">
              <c16:uniqueId val="{00000001-A425-4567-A5B7-387B00C44315}"/>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2'!$B$14:$B$21</c:f>
              <c:strCache>
                <c:ptCount val="7"/>
                <c:pt idx="0">
                  <c:v>HB0</c:v>
                </c:pt>
                <c:pt idx="2">
                  <c:v>HB1</c:v>
                </c:pt>
                <c:pt idx="4">
                  <c:v>HB2</c:v>
                </c:pt>
                <c:pt idx="6">
                  <c:v>HB3</c:v>
                </c:pt>
              </c:strCache>
            </c:strRef>
          </c:cat>
          <c:val>
            <c:numRef>
              <c:f>'TiO2 2'!$J$14:$J$21</c:f>
              <c:numCache>
                <c:formatCode>0.00</c:formatCode>
                <c:ptCount val="8"/>
                <c:pt idx="0">
                  <c:v>8.3400000000000141</c:v>
                </c:pt>
                <c:pt idx="2">
                  <c:v>9.1400000000000148</c:v>
                </c:pt>
                <c:pt idx="4">
                  <c:v>9.8200000000000287</c:v>
                </c:pt>
                <c:pt idx="6">
                  <c:v>8.9599999999999902</c:v>
                </c:pt>
              </c:numCache>
            </c:numRef>
          </c:val>
          <c:extLst>
            <c:ext xmlns:c16="http://schemas.microsoft.com/office/drawing/2014/chart" uri="{C3380CC4-5D6E-409C-BE32-E72D297353CC}">
              <c16:uniqueId val="{00000002-A425-4567-A5B7-387B00C44315}"/>
            </c:ext>
          </c:extLst>
        </c:ser>
        <c:dLbls>
          <c:dLblPos val="ctr"/>
          <c:showLegendKey val="0"/>
          <c:showVal val="1"/>
          <c:showCatName val="0"/>
          <c:showSerName val="0"/>
          <c:showPercent val="0"/>
          <c:showBubbleSize val="0"/>
        </c:dLbls>
        <c:gapWidth val="150"/>
        <c:overlap val="100"/>
        <c:axId val="140893471"/>
        <c:axId val="140891807"/>
      </c:barChart>
      <c:catAx>
        <c:axId val="140893471"/>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Hydrophobic binder content (mg)</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891807"/>
        <c:crosses val="autoZero"/>
        <c:auto val="1"/>
        <c:lblAlgn val="ctr"/>
        <c:lblOffset val="100"/>
        <c:noMultiLvlLbl val="0"/>
      </c:catAx>
      <c:valAx>
        <c:axId val="140891807"/>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8934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TiO2 40_2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2'!$B$22:$B$29</c:f>
              <c:strCache>
                <c:ptCount val="7"/>
                <c:pt idx="0">
                  <c:v>HB0</c:v>
                </c:pt>
                <c:pt idx="2">
                  <c:v>HB1</c:v>
                </c:pt>
                <c:pt idx="4">
                  <c:v>HB2</c:v>
                </c:pt>
                <c:pt idx="6">
                  <c:v>HB3</c:v>
                </c:pt>
              </c:strCache>
            </c:strRef>
          </c:cat>
          <c:val>
            <c:numRef>
              <c:f>'TiO2 2'!$H$22:$H$29</c:f>
              <c:numCache>
                <c:formatCode>0.00</c:formatCode>
                <c:ptCount val="8"/>
                <c:pt idx="0">
                  <c:v>89.48</c:v>
                </c:pt>
                <c:pt idx="2">
                  <c:v>60.619999999999941</c:v>
                </c:pt>
                <c:pt idx="4">
                  <c:v>48.080000000000034</c:v>
                </c:pt>
                <c:pt idx="6">
                  <c:v>42.260000000000005</c:v>
                </c:pt>
              </c:numCache>
            </c:numRef>
          </c:val>
          <c:extLst>
            <c:ext xmlns:c16="http://schemas.microsoft.com/office/drawing/2014/chart" uri="{C3380CC4-5D6E-409C-BE32-E72D297353CC}">
              <c16:uniqueId val="{00000000-FEAE-4CA3-B11D-8446D170B4E0}"/>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2'!$B$22:$B$29</c:f>
              <c:strCache>
                <c:ptCount val="7"/>
                <c:pt idx="0">
                  <c:v>HB0</c:v>
                </c:pt>
                <c:pt idx="2">
                  <c:v>HB1</c:v>
                </c:pt>
                <c:pt idx="4">
                  <c:v>HB2</c:v>
                </c:pt>
                <c:pt idx="6">
                  <c:v>HB3</c:v>
                </c:pt>
              </c:strCache>
            </c:strRef>
          </c:cat>
          <c:val>
            <c:numRef>
              <c:f>'TiO2 2'!$I$22:$I$29</c:f>
              <c:numCache>
                <c:formatCode>0.00</c:formatCode>
                <c:ptCount val="8"/>
                <c:pt idx="0">
                  <c:v>1.0199999999999321</c:v>
                </c:pt>
                <c:pt idx="2">
                  <c:v>34.020000000000024</c:v>
                </c:pt>
                <c:pt idx="4">
                  <c:v>46.419999999999995</c:v>
                </c:pt>
                <c:pt idx="6">
                  <c:v>50.699999999999967</c:v>
                </c:pt>
              </c:numCache>
            </c:numRef>
          </c:val>
          <c:extLst>
            <c:ext xmlns:c16="http://schemas.microsoft.com/office/drawing/2014/chart" uri="{C3380CC4-5D6E-409C-BE32-E72D297353CC}">
              <c16:uniqueId val="{00000001-FEAE-4CA3-B11D-8446D170B4E0}"/>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2'!$B$22:$B$29</c:f>
              <c:strCache>
                <c:ptCount val="7"/>
                <c:pt idx="0">
                  <c:v>HB0</c:v>
                </c:pt>
                <c:pt idx="2">
                  <c:v>HB1</c:v>
                </c:pt>
                <c:pt idx="4">
                  <c:v>HB2</c:v>
                </c:pt>
                <c:pt idx="6">
                  <c:v>HB3</c:v>
                </c:pt>
              </c:strCache>
            </c:strRef>
          </c:cat>
          <c:val>
            <c:numRef>
              <c:f>'TiO2 2'!$J$22:$J$29</c:f>
              <c:numCache>
                <c:formatCode>0.00</c:formatCode>
                <c:ptCount val="8"/>
                <c:pt idx="0">
                  <c:v>9.5000000000000639</c:v>
                </c:pt>
                <c:pt idx="2">
                  <c:v>5.3600000000000314</c:v>
                </c:pt>
                <c:pt idx="4">
                  <c:v>5.4999999999999716</c:v>
                </c:pt>
                <c:pt idx="6">
                  <c:v>7.040000000000024</c:v>
                </c:pt>
              </c:numCache>
            </c:numRef>
          </c:val>
          <c:extLst>
            <c:ext xmlns:c16="http://schemas.microsoft.com/office/drawing/2014/chart" uri="{C3380CC4-5D6E-409C-BE32-E72D297353CC}">
              <c16:uniqueId val="{00000002-FEAE-4CA3-B11D-8446D170B4E0}"/>
            </c:ext>
          </c:extLst>
        </c:ser>
        <c:dLbls>
          <c:dLblPos val="ctr"/>
          <c:showLegendKey val="0"/>
          <c:showVal val="1"/>
          <c:showCatName val="0"/>
          <c:showSerName val="0"/>
          <c:showPercent val="0"/>
          <c:showBubbleSize val="0"/>
        </c:dLbls>
        <c:gapWidth val="150"/>
        <c:overlap val="100"/>
        <c:axId val="1067582496"/>
        <c:axId val="1102753552"/>
      </c:barChart>
      <c:catAx>
        <c:axId val="10675824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 (mg)</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2753552"/>
        <c:crosses val="autoZero"/>
        <c:auto val="1"/>
        <c:lblAlgn val="ctr"/>
        <c:lblOffset val="100"/>
        <c:noMultiLvlLbl val="0"/>
      </c:catAx>
      <c:valAx>
        <c:axId val="1102753552"/>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75824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TiO2</a:t>
            </a:r>
            <a:r>
              <a:rPr lang="en-IN" baseline="0"/>
              <a:t> 0_3</a:t>
            </a:r>
            <a:endParaRPr lang="en-IN"/>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3'!$B$6:$B$13</c:f>
              <c:strCache>
                <c:ptCount val="7"/>
                <c:pt idx="0">
                  <c:v>HB0</c:v>
                </c:pt>
                <c:pt idx="2">
                  <c:v>HB1</c:v>
                </c:pt>
                <c:pt idx="4">
                  <c:v>HB2</c:v>
                </c:pt>
                <c:pt idx="6">
                  <c:v>HB3</c:v>
                </c:pt>
              </c:strCache>
            </c:strRef>
          </c:cat>
          <c:val>
            <c:numRef>
              <c:f>'TiO2 3'!$H$6:$H$13</c:f>
              <c:numCache>
                <c:formatCode>0.00</c:formatCode>
                <c:ptCount val="8"/>
                <c:pt idx="0">
                  <c:v>91.899999999999963</c:v>
                </c:pt>
                <c:pt idx="2">
                  <c:v>84.959999999999965</c:v>
                </c:pt>
                <c:pt idx="4">
                  <c:v>87.05999999999996</c:v>
                </c:pt>
                <c:pt idx="6">
                  <c:v>82.219999999999956</c:v>
                </c:pt>
              </c:numCache>
            </c:numRef>
          </c:val>
          <c:extLst>
            <c:ext xmlns:c16="http://schemas.microsoft.com/office/drawing/2014/chart" uri="{C3380CC4-5D6E-409C-BE32-E72D297353CC}">
              <c16:uniqueId val="{00000000-FCFC-478B-ADA5-DAD73259D5A5}"/>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3'!$B$6:$B$13</c:f>
              <c:strCache>
                <c:ptCount val="7"/>
                <c:pt idx="0">
                  <c:v>HB0</c:v>
                </c:pt>
                <c:pt idx="2">
                  <c:v>HB1</c:v>
                </c:pt>
                <c:pt idx="4">
                  <c:v>HB2</c:v>
                </c:pt>
                <c:pt idx="6">
                  <c:v>HB3</c:v>
                </c:pt>
              </c:strCache>
            </c:strRef>
          </c:cat>
          <c:val>
            <c:numRef>
              <c:f>'TiO2 3'!$I$6:$I$13</c:f>
              <c:numCache>
                <c:formatCode>0.00</c:formatCode>
                <c:ptCount val="8"/>
                <c:pt idx="0">
                  <c:v>3.8200000000000678</c:v>
                </c:pt>
                <c:pt idx="2">
                  <c:v>5.9200000000000585</c:v>
                </c:pt>
                <c:pt idx="4">
                  <c:v>8.6799999999999322</c:v>
                </c:pt>
                <c:pt idx="6">
                  <c:v>12.180000000000035</c:v>
                </c:pt>
              </c:numCache>
            </c:numRef>
          </c:val>
          <c:extLst>
            <c:ext xmlns:c16="http://schemas.microsoft.com/office/drawing/2014/chart" uri="{C3380CC4-5D6E-409C-BE32-E72D297353CC}">
              <c16:uniqueId val="{00000001-FCFC-478B-ADA5-DAD73259D5A5}"/>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3'!$B$6:$B$13</c:f>
              <c:strCache>
                <c:ptCount val="7"/>
                <c:pt idx="0">
                  <c:v>HB0</c:v>
                </c:pt>
                <c:pt idx="2">
                  <c:v>HB1</c:v>
                </c:pt>
                <c:pt idx="4">
                  <c:v>HB2</c:v>
                </c:pt>
                <c:pt idx="6">
                  <c:v>HB3</c:v>
                </c:pt>
              </c:strCache>
            </c:strRef>
          </c:cat>
          <c:val>
            <c:numRef>
              <c:f>'TiO2 3'!$J$6:$J$13</c:f>
              <c:numCache>
                <c:formatCode>0.00</c:formatCode>
                <c:ptCount val="8"/>
                <c:pt idx="0">
                  <c:v>4.2799999999999727</c:v>
                </c:pt>
                <c:pt idx="2">
                  <c:v>9.1199999999999726</c:v>
                </c:pt>
                <c:pt idx="4">
                  <c:v>4.2600000000001081</c:v>
                </c:pt>
                <c:pt idx="6">
                  <c:v>5.600000000000005</c:v>
                </c:pt>
              </c:numCache>
            </c:numRef>
          </c:val>
          <c:extLst>
            <c:ext xmlns:c16="http://schemas.microsoft.com/office/drawing/2014/chart" uri="{C3380CC4-5D6E-409C-BE32-E72D297353CC}">
              <c16:uniqueId val="{00000002-FCFC-478B-ADA5-DAD73259D5A5}"/>
            </c:ext>
          </c:extLst>
        </c:ser>
        <c:dLbls>
          <c:dLblPos val="ctr"/>
          <c:showLegendKey val="0"/>
          <c:showVal val="1"/>
          <c:showCatName val="0"/>
          <c:showSerName val="0"/>
          <c:showPercent val="0"/>
          <c:showBubbleSize val="0"/>
        </c:dLbls>
        <c:gapWidth val="150"/>
        <c:overlap val="100"/>
        <c:axId val="1111139024"/>
        <c:axId val="1102753056"/>
      </c:barChart>
      <c:catAx>
        <c:axId val="111113902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a:t>
                </a:r>
                <a:r>
                  <a:rPr lang="en-IN" baseline="0"/>
                  <a:t> (mg)</a:t>
                </a:r>
                <a:endParaRPr lang="en-IN"/>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2753056"/>
        <c:crosses val="autoZero"/>
        <c:auto val="1"/>
        <c:lblAlgn val="ctr"/>
        <c:lblOffset val="100"/>
        <c:noMultiLvlLbl val="0"/>
      </c:catAx>
      <c:valAx>
        <c:axId val="110275305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11139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TiO2 20_3</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3'!$B$14:$B$21</c:f>
              <c:strCache>
                <c:ptCount val="7"/>
                <c:pt idx="0">
                  <c:v>HB0</c:v>
                </c:pt>
                <c:pt idx="2">
                  <c:v>HB1</c:v>
                </c:pt>
                <c:pt idx="4">
                  <c:v>HB2</c:v>
                </c:pt>
                <c:pt idx="6">
                  <c:v>HB3</c:v>
                </c:pt>
              </c:strCache>
            </c:strRef>
          </c:cat>
          <c:val>
            <c:numRef>
              <c:f>'TiO2 3'!$H$14:$H$21</c:f>
              <c:numCache>
                <c:formatCode>0.00</c:formatCode>
                <c:ptCount val="8"/>
                <c:pt idx="0">
                  <c:v>84.360000000000042</c:v>
                </c:pt>
                <c:pt idx="2">
                  <c:v>64.02000000000001</c:v>
                </c:pt>
                <c:pt idx="4">
                  <c:v>50.279999999999973</c:v>
                </c:pt>
                <c:pt idx="6">
                  <c:v>44.560000000000066</c:v>
                </c:pt>
              </c:numCache>
            </c:numRef>
          </c:val>
          <c:extLst>
            <c:ext xmlns:c16="http://schemas.microsoft.com/office/drawing/2014/chart" uri="{C3380CC4-5D6E-409C-BE32-E72D297353CC}">
              <c16:uniqueId val="{00000000-3F50-4F71-84EC-F8D00A7996AB}"/>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3'!$B$14:$B$21</c:f>
              <c:strCache>
                <c:ptCount val="7"/>
                <c:pt idx="0">
                  <c:v>HB0</c:v>
                </c:pt>
                <c:pt idx="2">
                  <c:v>HB1</c:v>
                </c:pt>
                <c:pt idx="4">
                  <c:v>HB2</c:v>
                </c:pt>
                <c:pt idx="6">
                  <c:v>HB3</c:v>
                </c:pt>
              </c:strCache>
            </c:strRef>
          </c:cat>
          <c:val>
            <c:numRef>
              <c:f>'TiO2 3'!$I$14:$I$21</c:f>
              <c:numCache>
                <c:formatCode>0.00</c:formatCode>
                <c:ptCount val="8"/>
                <c:pt idx="0">
                  <c:v>6.6399999999999793</c:v>
                </c:pt>
                <c:pt idx="2">
                  <c:v>26.580000000000048</c:v>
                </c:pt>
                <c:pt idx="4">
                  <c:v>45.380000000000024</c:v>
                </c:pt>
                <c:pt idx="6">
                  <c:v>50.079999999999991</c:v>
                </c:pt>
              </c:numCache>
            </c:numRef>
          </c:val>
          <c:extLst>
            <c:ext xmlns:c16="http://schemas.microsoft.com/office/drawing/2014/chart" uri="{C3380CC4-5D6E-409C-BE32-E72D297353CC}">
              <c16:uniqueId val="{00000001-3F50-4F71-84EC-F8D00A7996AB}"/>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3'!$B$14:$B$21</c:f>
              <c:strCache>
                <c:ptCount val="7"/>
                <c:pt idx="0">
                  <c:v>HB0</c:v>
                </c:pt>
                <c:pt idx="2">
                  <c:v>HB1</c:v>
                </c:pt>
                <c:pt idx="4">
                  <c:v>HB2</c:v>
                </c:pt>
                <c:pt idx="6">
                  <c:v>HB3</c:v>
                </c:pt>
              </c:strCache>
            </c:strRef>
          </c:cat>
          <c:val>
            <c:numRef>
              <c:f>'TiO2 3'!$J$14:$J$21</c:f>
              <c:numCache>
                <c:formatCode>0.00</c:formatCode>
                <c:ptCount val="8"/>
                <c:pt idx="0">
                  <c:v>8.9999999999999858</c:v>
                </c:pt>
                <c:pt idx="2">
                  <c:v>9.3999999999999417</c:v>
                </c:pt>
                <c:pt idx="4">
                  <c:v>4.3400000000000105</c:v>
                </c:pt>
                <c:pt idx="6">
                  <c:v>5.3599999999999426</c:v>
                </c:pt>
              </c:numCache>
            </c:numRef>
          </c:val>
          <c:extLst>
            <c:ext xmlns:c16="http://schemas.microsoft.com/office/drawing/2014/chart" uri="{C3380CC4-5D6E-409C-BE32-E72D297353CC}">
              <c16:uniqueId val="{00000002-3F50-4F71-84EC-F8D00A7996AB}"/>
            </c:ext>
          </c:extLst>
        </c:ser>
        <c:dLbls>
          <c:dLblPos val="ctr"/>
          <c:showLegendKey val="0"/>
          <c:showVal val="1"/>
          <c:showCatName val="0"/>
          <c:showSerName val="0"/>
          <c:showPercent val="0"/>
          <c:showBubbleSize val="0"/>
        </c:dLbls>
        <c:gapWidth val="150"/>
        <c:overlap val="100"/>
        <c:axId val="1989482671"/>
        <c:axId val="2139378287"/>
      </c:barChart>
      <c:catAx>
        <c:axId val="1989482671"/>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 (mg)</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39378287"/>
        <c:crosses val="autoZero"/>
        <c:auto val="1"/>
        <c:lblAlgn val="ctr"/>
        <c:lblOffset val="100"/>
        <c:noMultiLvlLbl val="0"/>
      </c:catAx>
      <c:valAx>
        <c:axId val="2139378287"/>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94826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TiO2 40_3</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3'!$B$22:$B$29</c:f>
              <c:strCache>
                <c:ptCount val="7"/>
                <c:pt idx="0">
                  <c:v>HB0</c:v>
                </c:pt>
                <c:pt idx="2">
                  <c:v>HB1</c:v>
                </c:pt>
                <c:pt idx="4">
                  <c:v>HB2</c:v>
                </c:pt>
                <c:pt idx="6">
                  <c:v>HB3</c:v>
                </c:pt>
              </c:strCache>
            </c:strRef>
          </c:cat>
          <c:val>
            <c:numRef>
              <c:f>'TiO2 3'!$H$22:$H$29</c:f>
              <c:numCache>
                <c:formatCode>0.00</c:formatCode>
                <c:ptCount val="8"/>
                <c:pt idx="0">
                  <c:v>90.199999999999932</c:v>
                </c:pt>
                <c:pt idx="2">
                  <c:v>51.19999999999996</c:v>
                </c:pt>
                <c:pt idx="4">
                  <c:v>42.299999999999912</c:v>
                </c:pt>
                <c:pt idx="6">
                  <c:v>44.059999999999988</c:v>
                </c:pt>
              </c:numCache>
            </c:numRef>
          </c:val>
          <c:extLst>
            <c:ext xmlns:c16="http://schemas.microsoft.com/office/drawing/2014/chart" uri="{C3380CC4-5D6E-409C-BE32-E72D297353CC}">
              <c16:uniqueId val="{00000000-2F97-4CC4-8B51-3650A5FFF163}"/>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3'!$B$22:$B$29</c:f>
              <c:strCache>
                <c:ptCount val="7"/>
                <c:pt idx="0">
                  <c:v>HB0</c:v>
                </c:pt>
                <c:pt idx="2">
                  <c:v>HB1</c:v>
                </c:pt>
                <c:pt idx="4">
                  <c:v>HB2</c:v>
                </c:pt>
                <c:pt idx="6">
                  <c:v>HB3</c:v>
                </c:pt>
              </c:strCache>
            </c:strRef>
          </c:cat>
          <c:val>
            <c:numRef>
              <c:f>'TiO2 3'!$I$22:$I$29</c:f>
              <c:numCache>
                <c:formatCode>0.00</c:formatCode>
                <c:ptCount val="8"/>
                <c:pt idx="0">
                  <c:v>5.0800000000000622</c:v>
                </c:pt>
                <c:pt idx="2">
                  <c:v>40.739999999999995</c:v>
                </c:pt>
                <c:pt idx="4">
                  <c:v>50.619999999999976</c:v>
                </c:pt>
                <c:pt idx="6">
                  <c:v>52.800000000000047</c:v>
                </c:pt>
              </c:numCache>
            </c:numRef>
          </c:val>
          <c:extLst>
            <c:ext xmlns:c16="http://schemas.microsoft.com/office/drawing/2014/chart" uri="{C3380CC4-5D6E-409C-BE32-E72D297353CC}">
              <c16:uniqueId val="{00000001-2F97-4CC4-8B51-3650A5FFF163}"/>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'TiO2 3'!$B$22:$B$29</c:f>
              <c:strCache>
                <c:ptCount val="7"/>
                <c:pt idx="0">
                  <c:v>HB0</c:v>
                </c:pt>
                <c:pt idx="2">
                  <c:v>HB1</c:v>
                </c:pt>
                <c:pt idx="4">
                  <c:v>HB2</c:v>
                </c:pt>
                <c:pt idx="6">
                  <c:v>HB3</c:v>
                </c:pt>
              </c:strCache>
            </c:strRef>
          </c:cat>
          <c:val>
            <c:numRef>
              <c:f>'TiO2 3'!$J$22:$J$29</c:f>
              <c:numCache>
                <c:formatCode>0.00</c:formatCode>
                <c:ptCount val="8"/>
                <c:pt idx="0">
                  <c:v>4.7200000000000131</c:v>
                </c:pt>
                <c:pt idx="2">
                  <c:v>8.0600000000000449</c:v>
                </c:pt>
                <c:pt idx="4">
                  <c:v>7.0800000000001084</c:v>
                </c:pt>
                <c:pt idx="6">
                  <c:v>3.139999999999965</c:v>
                </c:pt>
              </c:numCache>
            </c:numRef>
          </c:val>
          <c:extLst>
            <c:ext xmlns:c16="http://schemas.microsoft.com/office/drawing/2014/chart" uri="{C3380CC4-5D6E-409C-BE32-E72D297353CC}">
              <c16:uniqueId val="{00000002-2F97-4CC4-8B51-3650A5FFF163}"/>
            </c:ext>
          </c:extLst>
        </c:ser>
        <c:dLbls>
          <c:dLblPos val="ctr"/>
          <c:showLegendKey val="0"/>
          <c:showVal val="1"/>
          <c:showCatName val="0"/>
          <c:showSerName val="0"/>
          <c:showPercent val="0"/>
          <c:showBubbleSize val="0"/>
        </c:dLbls>
        <c:gapWidth val="150"/>
        <c:overlap val="100"/>
        <c:axId val="2144872575"/>
        <c:axId val="2139378783"/>
      </c:barChart>
      <c:catAx>
        <c:axId val="2144872575"/>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 (mg)</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39378783"/>
        <c:crosses val="autoZero"/>
        <c:auto val="1"/>
        <c:lblAlgn val="ctr"/>
        <c:lblOffset val="100"/>
        <c:noMultiLvlLbl val="0"/>
      </c:catAx>
      <c:valAx>
        <c:axId val="2139378783"/>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4487257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CB 0_1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1'!$C$11:$C$18</c:f>
              <c:strCache>
                <c:ptCount val="7"/>
                <c:pt idx="0">
                  <c:v>HB0</c:v>
                </c:pt>
                <c:pt idx="2">
                  <c:v>HB1</c:v>
                </c:pt>
                <c:pt idx="4">
                  <c:v>HB2</c:v>
                </c:pt>
                <c:pt idx="6">
                  <c:v>HB3</c:v>
                </c:pt>
              </c:strCache>
            </c:strRef>
          </c:cat>
          <c:val>
            <c:numRef>
              <c:f>'CB 1'!$I$11:$I$18</c:f>
              <c:numCache>
                <c:formatCode>0.00</c:formatCode>
                <c:ptCount val="8"/>
                <c:pt idx="0">
                  <c:v>87.599999999999909</c:v>
                </c:pt>
                <c:pt idx="2">
                  <c:v>40.550000000000082</c:v>
                </c:pt>
                <c:pt idx="4">
                  <c:v>14.85000000000003</c:v>
                </c:pt>
                <c:pt idx="6">
                  <c:v>6.6500000000000448</c:v>
                </c:pt>
              </c:numCache>
            </c:numRef>
          </c:val>
          <c:extLst>
            <c:ext xmlns:c16="http://schemas.microsoft.com/office/drawing/2014/chart" uri="{C3380CC4-5D6E-409C-BE32-E72D297353CC}">
              <c16:uniqueId val="{00000000-A0AC-435D-8FF1-009EDA071ADB}"/>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1'!$C$11:$C$18</c:f>
              <c:strCache>
                <c:ptCount val="7"/>
                <c:pt idx="0">
                  <c:v>HB0</c:v>
                </c:pt>
                <c:pt idx="2">
                  <c:v>HB1</c:v>
                </c:pt>
                <c:pt idx="4">
                  <c:v>HB2</c:v>
                </c:pt>
                <c:pt idx="6">
                  <c:v>HB3</c:v>
                </c:pt>
              </c:strCache>
            </c:strRef>
          </c:cat>
          <c:val>
            <c:numRef>
              <c:f>'CB 1'!$J$11:$J$18</c:f>
              <c:numCache>
                <c:formatCode>0.00</c:formatCode>
                <c:ptCount val="8"/>
                <c:pt idx="0">
                  <c:v>9.2499999999999805</c:v>
                </c:pt>
                <c:pt idx="2">
                  <c:v>51.35</c:v>
                </c:pt>
                <c:pt idx="4">
                  <c:v>77.199999999999932</c:v>
                </c:pt>
                <c:pt idx="6">
                  <c:v>88.149999999999935</c:v>
                </c:pt>
              </c:numCache>
            </c:numRef>
          </c:val>
          <c:extLst>
            <c:ext xmlns:c16="http://schemas.microsoft.com/office/drawing/2014/chart" uri="{C3380CC4-5D6E-409C-BE32-E72D297353CC}">
              <c16:uniqueId val="{00000001-A0AC-435D-8FF1-009EDA071ADB}"/>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1'!$C$11:$C$18</c:f>
              <c:strCache>
                <c:ptCount val="7"/>
                <c:pt idx="0">
                  <c:v>HB0</c:v>
                </c:pt>
                <c:pt idx="2">
                  <c:v>HB1</c:v>
                </c:pt>
                <c:pt idx="4">
                  <c:v>HB2</c:v>
                </c:pt>
                <c:pt idx="6">
                  <c:v>HB3</c:v>
                </c:pt>
              </c:strCache>
            </c:strRef>
          </c:cat>
          <c:val>
            <c:numRef>
              <c:f>'CB 1'!$K$11:$K$18</c:f>
              <c:numCache>
                <c:formatCode>0.00</c:formatCode>
                <c:ptCount val="8"/>
                <c:pt idx="0">
                  <c:v>3.1500000000001247</c:v>
                </c:pt>
                <c:pt idx="2">
                  <c:v>8.0999999999999126</c:v>
                </c:pt>
                <c:pt idx="4">
                  <c:v>7.9500000000000401</c:v>
                </c:pt>
                <c:pt idx="6">
                  <c:v>5.2000000000000099</c:v>
                </c:pt>
              </c:numCache>
            </c:numRef>
          </c:val>
          <c:extLst>
            <c:ext xmlns:c16="http://schemas.microsoft.com/office/drawing/2014/chart" uri="{C3380CC4-5D6E-409C-BE32-E72D297353CC}">
              <c16:uniqueId val="{00000002-A0AC-435D-8FF1-009EDA071ADB}"/>
            </c:ext>
          </c:extLst>
        </c:ser>
        <c:dLbls>
          <c:dLblPos val="ctr"/>
          <c:showLegendKey val="0"/>
          <c:showVal val="1"/>
          <c:showCatName val="0"/>
          <c:showSerName val="0"/>
          <c:showPercent val="0"/>
          <c:showBubbleSize val="0"/>
        </c:dLbls>
        <c:gapWidth val="150"/>
        <c:overlap val="100"/>
        <c:axId val="763159360"/>
        <c:axId val="732078288"/>
      </c:barChart>
      <c:catAx>
        <c:axId val="7631593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2078288"/>
        <c:crosses val="autoZero"/>
        <c:auto val="1"/>
        <c:lblAlgn val="ctr"/>
        <c:lblOffset val="100"/>
        <c:noMultiLvlLbl val="0"/>
      </c:catAx>
      <c:valAx>
        <c:axId val="732078288"/>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631593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CB 20_1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1'!$C$19:$C$26</c:f>
              <c:strCache>
                <c:ptCount val="7"/>
                <c:pt idx="0">
                  <c:v>HB0</c:v>
                </c:pt>
                <c:pt idx="2">
                  <c:v>HB1</c:v>
                </c:pt>
                <c:pt idx="4">
                  <c:v>HB2</c:v>
                </c:pt>
                <c:pt idx="6">
                  <c:v>HB3</c:v>
                </c:pt>
              </c:strCache>
            </c:strRef>
          </c:cat>
          <c:val>
            <c:numRef>
              <c:f>'CB 1'!$I$19:$I$26</c:f>
              <c:numCache>
                <c:formatCode>0.00</c:formatCode>
                <c:ptCount val="8"/>
                <c:pt idx="0">
                  <c:v>85.300000000000153</c:v>
                </c:pt>
                <c:pt idx="2">
                  <c:v>42.150000000000126</c:v>
                </c:pt>
                <c:pt idx="4">
                  <c:v>21.299999999999873</c:v>
                </c:pt>
                <c:pt idx="6">
                  <c:v>11.299999999999866</c:v>
                </c:pt>
              </c:numCache>
            </c:numRef>
          </c:val>
          <c:extLst>
            <c:ext xmlns:c16="http://schemas.microsoft.com/office/drawing/2014/chart" uri="{C3380CC4-5D6E-409C-BE32-E72D297353CC}">
              <c16:uniqueId val="{00000000-6265-4CCA-A982-AF7FDD56D14B}"/>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1'!$C$19:$C$26</c:f>
              <c:strCache>
                <c:ptCount val="7"/>
                <c:pt idx="0">
                  <c:v>HB0</c:v>
                </c:pt>
                <c:pt idx="2">
                  <c:v>HB1</c:v>
                </c:pt>
                <c:pt idx="4">
                  <c:v>HB2</c:v>
                </c:pt>
                <c:pt idx="6">
                  <c:v>HB3</c:v>
                </c:pt>
              </c:strCache>
            </c:strRef>
          </c:cat>
          <c:val>
            <c:numRef>
              <c:f>'CB 1'!$J$19:$J$26</c:f>
              <c:numCache>
                <c:formatCode>0.00</c:formatCode>
                <c:ptCount val="8"/>
                <c:pt idx="0">
                  <c:v>9.300000000000086</c:v>
                </c:pt>
                <c:pt idx="2">
                  <c:v>50.700000000000188</c:v>
                </c:pt>
                <c:pt idx="4">
                  <c:v>71.400000000000119</c:v>
                </c:pt>
                <c:pt idx="6">
                  <c:v>79.450000000000017</c:v>
                </c:pt>
              </c:numCache>
            </c:numRef>
          </c:val>
          <c:extLst>
            <c:ext xmlns:c16="http://schemas.microsoft.com/office/drawing/2014/chart" uri="{C3380CC4-5D6E-409C-BE32-E72D297353CC}">
              <c16:uniqueId val="{00000001-6265-4CCA-A982-AF7FDD56D14B}"/>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1'!$C$19:$C$26</c:f>
              <c:strCache>
                <c:ptCount val="7"/>
                <c:pt idx="0">
                  <c:v>HB0</c:v>
                </c:pt>
                <c:pt idx="2">
                  <c:v>HB1</c:v>
                </c:pt>
                <c:pt idx="4">
                  <c:v>HB2</c:v>
                </c:pt>
                <c:pt idx="6">
                  <c:v>HB3</c:v>
                </c:pt>
              </c:strCache>
            </c:strRef>
          </c:cat>
          <c:val>
            <c:numRef>
              <c:f>'CB 1'!$K$19:$K$26</c:f>
              <c:numCache>
                <c:formatCode>0.00</c:formatCode>
                <c:ptCount val="8"/>
                <c:pt idx="0">
                  <c:v>5.3999999999997659</c:v>
                </c:pt>
                <c:pt idx="2">
                  <c:v>7.1499999999996842</c:v>
                </c:pt>
                <c:pt idx="4">
                  <c:v>7.3000000000000007</c:v>
                </c:pt>
                <c:pt idx="6">
                  <c:v>9.250000000000119</c:v>
                </c:pt>
              </c:numCache>
            </c:numRef>
          </c:val>
          <c:extLst>
            <c:ext xmlns:c16="http://schemas.microsoft.com/office/drawing/2014/chart" uri="{C3380CC4-5D6E-409C-BE32-E72D297353CC}">
              <c16:uniqueId val="{00000002-6265-4CCA-A982-AF7FDD56D14B}"/>
            </c:ext>
          </c:extLst>
        </c:ser>
        <c:dLbls>
          <c:dLblPos val="ctr"/>
          <c:showLegendKey val="0"/>
          <c:showVal val="1"/>
          <c:showCatName val="0"/>
          <c:showSerName val="0"/>
          <c:showPercent val="0"/>
          <c:showBubbleSize val="0"/>
        </c:dLbls>
        <c:gapWidth val="150"/>
        <c:overlap val="100"/>
        <c:axId val="1147430703"/>
        <c:axId val="1075257231"/>
      </c:barChart>
      <c:catAx>
        <c:axId val="114743070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75257231"/>
        <c:crosses val="autoZero"/>
        <c:auto val="1"/>
        <c:lblAlgn val="ctr"/>
        <c:lblOffset val="100"/>
        <c:noMultiLvlLbl val="0"/>
      </c:catAx>
      <c:valAx>
        <c:axId val="1075257231"/>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4743070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CB 40_1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1'!$C$27:$C$34</c:f>
              <c:strCache>
                <c:ptCount val="7"/>
                <c:pt idx="0">
                  <c:v>HB0</c:v>
                </c:pt>
                <c:pt idx="2">
                  <c:v>HB1</c:v>
                </c:pt>
                <c:pt idx="4">
                  <c:v>HB2</c:v>
                </c:pt>
                <c:pt idx="6">
                  <c:v>HB3</c:v>
                </c:pt>
              </c:strCache>
            </c:strRef>
          </c:cat>
          <c:val>
            <c:numRef>
              <c:f>'CB 1'!$I$27:$I$34</c:f>
              <c:numCache>
                <c:formatCode>0.00</c:formatCode>
                <c:ptCount val="8"/>
                <c:pt idx="0">
                  <c:v>81.050000000000068</c:v>
                </c:pt>
                <c:pt idx="2">
                  <c:v>36.850000000000044</c:v>
                </c:pt>
                <c:pt idx="4">
                  <c:v>24.950000000000028</c:v>
                </c:pt>
                <c:pt idx="6">
                  <c:v>6.6000000000001613</c:v>
                </c:pt>
              </c:numCache>
            </c:numRef>
          </c:val>
          <c:extLst>
            <c:ext xmlns:c16="http://schemas.microsoft.com/office/drawing/2014/chart" uri="{C3380CC4-5D6E-409C-BE32-E72D297353CC}">
              <c16:uniqueId val="{00000000-3AFB-459F-8D4D-70A2F7659487}"/>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1'!$C$27:$C$34</c:f>
              <c:strCache>
                <c:ptCount val="7"/>
                <c:pt idx="0">
                  <c:v>HB0</c:v>
                </c:pt>
                <c:pt idx="2">
                  <c:v>HB1</c:v>
                </c:pt>
                <c:pt idx="4">
                  <c:v>HB2</c:v>
                </c:pt>
                <c:pt idx="6">
                  <c:v>HB3</c:v>
                </c:pt>
              </c:strCache>
            </c:strRef>
          </c:cat>
          <c:val>
            <c:numRef>
              <c:f>'CB 1'!$J$27:$J$34</c:f>
              <c:numCache>
                <c:formatCode>0.00</c:formatCode>
                <c:ptCount val="8"/>
                <c:pt idx="0">
                  <c:v>13.149999999999995</c:v>
                </c:pt>
                <c:pt idx="2">
                  <c:v>54.750000000000071</c:v>
                </c:pt>
                <c:pt idx="4">
                  <c:v>66.650000000000091</c:v>
                </c:pt>
                <c:pt idx="6">
                  <c:v>85.549999999999784</c:v>
                </c:pt>
              </c:numCache>
            </c:numRef>
          </c:val>
          <c:extLst>
            <c:ext xmlns:c16="http://schemas.microsoft.com/office/drawing/2014/chart" uri="{C3380CC4-5D6E-409C-BE32-E72D297353CC}">
              <c16:uniqueId val="{00000001-3AFB-459F-8D4D-70A2F7659487}"/>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1'!$C$27:$C$34</c:f>
              <c:strCache>
                <c:ptCount val="7"/>
                <c:pt idx="0">
                  <c:v>HB0</c:v>
                </c:pt>
                <c:pt idx="2">
                  <c:v>HB1</c:v>
                </c:pt>
                <c:pt idx="4">
                  <c:v>HB2</c:v>
                </c:pt>
                <c:pt idx="6">
                  <c:v>HB3</c:v>
                </c:pt>
              </c:strCache>
            </c:strRef>
          </c:cat>
          <c:val>
            <c:numRef>
              <c:f>'CB 1'!$K$27:$K$34</c:f>
              <c:numCache>
                <c:formatCode>0.00</c:formatCode>
                <c:ptCount val="8"/>
                <c:pt idx="0">
                  <c:v>5.7999999999999439</c:v>
                </c:pt>
                <c:pt idx="2">
                  <c:v>8.3999999999998796</c:v>
                </c:pt>
                <c:pt idx="4">
                  <c:v>8.3999999999998796</c:v>
                </c:pt>
                <c:pt idx="6">
                  <c:v>7.8500000000000512</c:v>
                </c:pt>
              </c:numCache>
            </c:numRef>
          </c:val>
          <c:extLst>
            <c:ext xmlns:c16="http://schemas.microsoft.com/office/drawing/2014/chart" uri="{C3380CC4-5D6E-409C-BE32-E72D297353CC}">
              <c16:uniqueId val="{00000002-3AFB-459F-8D4D-70A2F7659487}"/>
            </c:ext>
          </c:extLst>
        </c:ser>
        <c:dLbls>
          <c:dLblPos val="ctr"/>
          <c:showLegendKey val="0"/>
          <c:showVal val="1"/>
          <c:showCatName val="0"/>
          <c:showSerName val="0"/>
          <c:showPercent val="0"/>
          <c:showBubbleSize val="0"/>
        </c:dLbls>
        <c:gapWidth val="150"/>
        <c:overlap val="100"/>
        <c:axId val="92043519"/>
        <c:axId val="96225631"/>
      </c:barChart>
      <c:catAx>
        <c:axId val="9204351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6225631"/>
        <c:crosses val="autoZero"/>
        <c:auto val="1"/>
        <c:lblAlgn val="ctr"/>
        <c:lblOffset val="100"/>
        <c:noMultiLvlLbl val="0"/>
      </c:catAx>
      <c:valAx>
        <c:axId val="96225631"/>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04351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CB 0_2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2'!$C$6:$C$13</c:f>
              <c:strCache>
                <c:ptCount val="7"/>
                <c:pt idx="0">
                  <c:v>HB0</c:v>
                </c:pt>
                <c:pt idx="2">
                  <c:v>HB1</c:v>
                </c:pt>
                <c:pt idx="4">
                  <c:v>HB2</c:v>
                </c:pt>
                <c:pt idx="6">
                  <c:v>HB3</c:v>
                </c:pt>
              </c:strCache>
            </c:strRef>
          </c:cat>
          <c:val>
            <c:numRef>
              <c:f>'CB 2'!$I$6:$I$13</c:f>
              <c:numCache>
                <c:formatCode>0.00</c:formatCode>
                <c:ptCount val="8"/>
                <c:pt idx="0">
                  <c:v>87.699999999999974</c:v>
                </c:pt>
                <c:pt idx="2">
                  <c:v>41.000000000000014</c:v>
                </c:pt>
                <c:pt idx="4">
                  <c:v>16.899999999999959</c:v>
                </c:pt>
                <c:pt idx="6">
                  <c:v>7.6999999999999957</c:v>
                </c:pt>
              </c:numCache>
            </c:numRef>
          </c:val>
          <c:extLst>
            <c:ext xmlns:c16="http://schemas.microsoft.com/office/drawing/2014/chart" uri="{C3380CC4-5D6E-409C-BE32-E72D297353CC}">
              <c16:uniqueId val="{00000000-3FC2-4C3B-96DA-CE1D0F690262}"/>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2'!$C$6:$C$13</c:f>
              <c:strCache>
                <c:ptCount val="7"/>
                <c:pt idx="0">
                  <c:v>HB0</c:v>
                </c:pt>
                <c:pt idx="2">
                  <c:v>HB1</c:v>
                </c:pt>
                <c:pt idx="4">
                  <c:v>HB2</c:v>
                </c:pt>
                <c:pt idx="6">
                  <c:v>HB3</c:v>
                </c:pt>
              </c:strCache>
            </c:strRef>
          </c:cat>
          <c:val>
            <c:numRef>
              <c:f>'CB 2'!$J$6:$J$13</c:f>
              <c:numCache>
                <c:formatCode>0.00</c:formatCode>
                <c:ptCount val="8"/>
                <c:pt idx="0">
                  <c:v>8.9599999999999902</c:v>
                </c:pt>
                <c:pt idx="2">
                  <c:v>50.100000000000037</c:v>
                </c:pt>
                <c:pt idx="4">
                  <c:v>75.900000000000034</c:v>
                </c:pt>
                <c:pt idx="6">
                  <c:v>88.359999999999957</c:v>
                </c:pt>
              </c:numCache>
            </c:numRef>
          </c:val>
          <c:extLst>
            <c:ext xmlns:c16="http://schemas.microsoft.com/office/drawing/2014/chart" uri="{C3380CC4-5D6E-409C-BE32-E72D297353CC}">
              <c16:uniqueId val="{00000001-3FC2-4C3B-96DA-CE1D0F690262}"/>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2'!$C$6:$C$13</c:f>
              <c:strCache>
                <c:ptCount val="7"/>
                <c:pt idx="0">
                  <c:v>HB0</c:v>
                </c:pt>
                <c:pt idx="2">
                  <c:v>HB1</c:v>
                </c:pt>
                <c:pt idx="4">
                  <c:v>HB2</c:v>
                </c:pt>
                <c:pt idx="6">
                  <c:v>HB3</c:v>
                </c:pt>
              </c:strCache>
            </c:strRef>
          </c:cat>
          <c:val>
            <c:numRef>
              <c:f>'CB 2'!$K$6:$K$13</c:f>
              <c:numCache>
                <c:formatCode>0.00</c:formatCode>
                <c:ptCount val="8"/>
                <c:pt idx="0">
                  <c:v>3.3400000000000318</c:v>
                </c:pt>
                <c:pt idx="2">
                  <c:v>8.8999999999999524</c:v>
                </c:pt>
                <c:pt idx="4">
                  <c:v>7.2000000000000064</c:v>
                </c:pt>
                <c:pt idx="6">
                  <c:v>3.9400000000000546</c:v>
                </c:pt>
              </c:numCache>
            </c:numRef>
          </c:val>
          <c:extLst>
            <c:ext xmlns:c16="http://schemas.microsoft.com/office/drawing/2014/chart" uri="{C3380CC4-5D6E-409C-BE32-E72D297353CC}">
              <c16:uniqueId val="{00000002-3FC2-4C3B-96DA-CE1D0F690262}"/>
            </c:ext>
          </c:extLst>
        </c:ser>
        <c:dLbls>
          <c:dLblPos val="ctr"/>
          <c:showLegendKey val="0"/>
          <c:showVal val="1"/>
          <c:showCatName val="0"/>
          <c:showSerName val="0"/>
          <c:showPercent val="0"/>
          <c:showBubbleSize val="0"/>
        </c:dLbls>
        <c:gapWidth val="150"/>
        <c:overlap val="100"/>
        <c:axId val="214672032"/>
        <c:axId val="1441174224"/>
      </c:barChart>
      <c:catAx>
        <c:axId val="21467203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41174224"/>
        <c:crosses val="autoZero"/>
        <c:auto val="1"/>
        <c:lblAlgn val="ctr"/>
        <c:lblOffset val="100"/>
        <c:noMultiLvlLbl val="0"/>
      </c:catAx>
      <c:valAx>
        <c:axId val="1441174224"/>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46720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CB 20_2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2'!$C$14:$C$21</c:f>
              <c:strCache>
                <c:ptCount val="7"/>
                <c:pt idx="0">
                  <c:v>HB0</c:v>
                </c:pt>
                <c:pt idx="2">
                  <c:v>HB1</c:v>
                </c:pt>
                <c:pt idx="4">
                  <c:v>HB2</c:v>
                </c:pt>
                <c:pt idx="6">
                  <c:v>HB3</c:v>
                </c:pt>
              </c:strCache>
            </c:strRef>
          </c:cat>
          <c:val>
            <c:numRef>
              <c:f>'CB 2'!$I$14:$I$21</c:f>
              <c:numCache>
                <c:formatCode>0.00</c:formatCode>
                <c:ptCount val="8"/>
                <c:pt idx="0">
                  <c:v>84.160000000000053</c:v>
                </c:pt>
                <c:pt idx="2">
                  <c:v>39.099999999999909</c:v>
                </c:pt>
                <c:pt idx="4">
                  <c:v>15.499999999999936</c:v>
                </c:pt>
                <c:pt idx="6">
                  <c:v>5.3599999999999426</c:v>
                </c:pt>
              </c:numCache>
            </c:numRef>
          </c:val>
          <c:extLst>
            <c:ext xmlns:c16="http://schemas.microsoft.com/office/drawing/2014/chart" uri="{C3380CC4-5D6E-409C-BE32-E72D297353CC}">
              <c16:uniqueId val="{00000000-116C-4CB8-AB04-2343E4E3B26D}"/>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2'!$C$14:$C$21</c:f>
              <c:strCache>
                <c:ptCount val="7"/>
                <c:pt idx="0">
                  <c:v>HB0</c:v>
                </c:pt>
                <c:pt idx="2">
                  <c:v>HB1</c:v>
                </c:pt>
                <c:pt idx="4">
                  <c:v>HB2</c:v>
                </c:pt>
                <c:pt idx="6">
                  <c:v>HB3</c:v>
                </c:pt>
              </c:strCache>
            </c:strRef>
          </c:cat>
          <c:val>
            <c:numRef>
              <c:f>'CB 2'!$J$14:$J$21</c:f>
              <c:numCache>
                <c:formatCode>0.00</c:formatCode>
                <c:ptCount val="8"/>
                <c:pt idx="0">
                  <c:v>11.460000000000026</c:v>
                </c:pt>
                <c:pt idx="2">
                  <c:v>51.29999999999999</c:v>
                </c:pt>
                <c:pt idx="4">
                  <c:v>81.299999999999969</c:v>
                </c:pt>
                <c:pt idx="6">
                  <c:v>87.460000000000008</c:v>
                </c:pt>
              </c:numCache>
            </c:numRef>
          </c:val>
          <c:extLst>
            <c:ext xmlns:c16="http://schemas.microsoft.com/office/drawing/2014/chart" uri="{C3380CC4-5D6E-409C-BE32-E72D297353CC}">
              <c16:uniqueId val="{00000001-116C-4CB8-AB04-2343E4E3B26D}"/>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2'!$C$14:$C$21</c:f>
              <c:strCache>
                <c:ptCount val="7"/>
                <c:pt idx="0">
                  <c:v>HB0</c:v>
                </c:pt>
                <c:pt idx="2">
                  <c:v>HB1</c:v>
                </c:pt>
                <c:pt idx="4">
                  <c:v>HB2</c:v>
                </c:pt>
                <c:pt idx="6">
                  <c:v>HB3</c:v>
                </c:pt>
              </c:strCache>
            </c:strRef>
          </c:cat>
          <c:val>
            <c:numRef>
              <c:f>'CB 2'!$K$14:$K$21</c:f>
              <c:numCache>
                <c:formatCode>0.00</c:formatCode>
                <c:ptCount val="8"/>
                <c:pt idx="0">
                  <c:v>4.3799999999999173</c:v>
                </c:pt>
                <c:pt idx="2">
                  <c:v>9.6000000000000973</c:v>
                </c:pt>
                <c:pt idx="4">
                  <c:v>3.2000000000000917</c:v>
                </c:pt>
                <c:pt idx="6">
                  <c:v>7.180000000000053</c:v>
                </c:pt>
              </c:numCache>
            </c:numRef>
          </c:val>
          <c:extLst>
            <c:ext xmlns:c16="http://schemas.microsoft.com/office/drawing/2014/chart" uri="{C3380CC4-5D6E-409C-BE32-E72D297353CC}">
              <c16:uniqueId val="{00000002-116C-4CB8-AB04-2343E4E3B26D}"/>
            </c:ext>
          </c:extLst>
        </c:ser>
        <c:dLbls>
          <c:dLblPos val="ctr"/>
          <c:showLegendKey val="0"/>
          <c:showVal val="1"/>
          <c:showCatName val="0"/>
          <c:showSerName val="0"/>
          <c:showPercent val="0"/>
          <c:showBubbleSize val="0"/>
        </c:dLbls>
        <c:gapWidth val="150"/>
        <c:overlap val="100"/>
        <c:axId val="1239118975"/>
        <c:axId val="27754367"/>
      </c:barChart>
      <c:catAx>
        <c:axId val="1239118975"/>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7754367"/>
        <c:crosses val="autoZero"/>
        <c:auto val="1"/>
        <c:lblAlgn val="ctr"/>
        <c:lblOffset val="100"/>
        <c:noMultiLvlLbl val="0"/>
      </c:catAx>
      <c:valAx>
        <c:axId val="27754367"/>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recovery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3911897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CB 40_2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2'!$C$22:$C$29</c:f>
              <c:strCache>
                <c:ptCount val="7"/>
                <c:pt idx="0">
                  <c:v>HB0</c:v>
                </c:pt>
                <c:pt idx="2">
                  <c:v>HB1</c:v>
                </c:pt>
                <c:pt idx="4">
                  <c:v>HB2</c:v>
                </c:pt>
                <c:pt idx="6">
                  <c:v>HB3</c:v>
                </c:pt>
              </c:strCache>
            </c:strRef>
          </c:cat>
          <c:val>
            <c:numRef>
              <c:f>'CB 2'!$I$22:$I$29</c:f>
              <c:numCache>
                <c:formatCode>0.00</c:formatCode>
                <c:ptCount val="8"/>
                <c:pt idx="0">
                  <c:v>74.359999999999985</c:v>
                </c:pt>
                <c:pt idx="2">
                  <c:v>37.260000000000026</c:v>
                </c:pt>
                <c:pt idx="4">
                  <c:v>13.659999999999961</c:v>
                </c:pt>
                <c:pt idx="6">
                  <c:v>6.2599999999999767</c:v>
                </c:pt>
              </c:numCache>
            </c:numRef>
          </c:val>
          <c:extLst>
            <c:ext xmlns:c16="http://schemas.microsoft.com/office/drawing/2014/chart" uri="{C3380CC4-5D6E-409C-BE32-E72D297353CC}">
              <c16:uniqueId val="{00000000-FAA3-4572-B5FA-9F9F85D08D7E}"/>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2'!$C$22:$C$29</c:f>
              <c:strCache>
                <c:ptCount val="7"/>
                <c:pt idx="0">
                  <c:v>HB0</c:v>
                </c:pt>
                <c:pt idx="2">
                  <c:v>HB1</c:v>
                </c:pt>
                <c:pt idx="4">
                  <c:v>HB2</c:v>
                </c:pt>
                <c:pt idx="6">
                  <c:v>HB3</c:v>
                </c:pt>
              </c:strCache>
            </c:strRef>
          </c:cat>
          <c:val>
            <c:numRef>
              <c:f>'CB 2'!$J$22:$J$29</c:f>
              <c:numCache>
                <c:formatCode>0.00</c:formatCode>
                <c:ptCount val="8"/>
                <c:pt idx="0">
                  <c:v>14.759999999999973</c:v>
                </c:pt>
                <c:pt idx="2">
                  <c:v>55.360000000000028</c:v>
                </c:pt>
                <c:pt idx="4">
                  <c:v>79.260000000000019</c:v>
                </c:pt>
                <c:pt idx="6">
                  <c:v>82.100000000000065</c:v>
                </c:pt>
              </c:numCache>
            </c:numRef>
          </c:val>
          <c:extLst>
            <c:ext xmlns:c16="http://schemas.microsoft.com/office/drawing/2014/chart" uri="{C3380CC4-5D6E-409C-BE32-E72D297353CC}">
              <c16:uniqueId val="{00000001-FAA3-4572-B5FA-9F9F85D08D7E}"/>
            </c:ext>
          </c:extLst>
        </c:ser>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2'!$C$22:$C$29</c:f>
              <c:strCache>
                <c:ptCount val="7"/>
                <c:pt idx="0">
                  <c:v>HB0</c:v>
                </c:pt>
                <c:pt idx="2">
                  <c:v>HB1</c:v>
                </c:pt>
                <c:pt idx="4">
                  <c:v>HB2</c:v>
                </c:pt>
                <c:pt idx="6">
                  <c:v>HB3</c:v>
                </c:pt>
              </c:strCache>
            </c:strRef>
          </c:cat>
          <c:val>
            <c:numRef>
              <c:f>'CB 2'!$K$22:$K$29</c:f>
              <c:numCache>
                <c:formatCode>0.00</c:formatCode>
                <c:ptCount val="8"/>
                <c:pt idx="0">
                  <c:v>10.880000000000045</c:v>
                </c:pt>
                <c:pt idx="2">
                  <c:v>7.3799999999999422</c:v>
                </c:pt>
                <c:pt idx="4">
                  <c:v>7.0800000000000196</c:v>
                </c:pt>
                <c:pt idx="6">
                  <c:v>11.639999999999961</c:v>
                </c:pt>
              </c:numCache>
            </c:numRef>
          </c:val>
          <c:extLst>
            <c:ext xmlns:c16="http://schemas.microsoft.com/office/drawing/2014/chart" uri="{C3380CC4-5D6E-409C-BE32-E72D297353CC}">
              <c16:uniqueId val="{00000002-FAA3-4572-B5FA-9F9F85D08D7E}"/>
            </c:ext>
          </c:extLst>
        </c:ser>
        <c:dLbls>
          <c:dLblPos val="ctr"/>
          <c:showLegendKey val="0"/>
          <c:showVal val="1"/>
          <c:showCatName val="0"/>
          <c:showSerName val="0"/>
          <c:showPercent val="0"/>
          <c:showBubbleSize val="0"/>
        </c:dLbls>
        <c:gapWidth val="150"/>
        <c:overlap val="100"/>
        <c:axId val="23491631"/>
        <c:axId val="1248555839"/>
      </c:barChart>
      <c:catAx>
        <c:axId val="23491631"/>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Hydrophobic binder content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48555839"/>
        <c:crosses val="autoZero"/>
        <c:auto val="1"/>
        <c:lblAlgn val="ctr"/>
        <c:lblOffset val="100"/>
        <c:noMultiLvlLbl val="0"/>
      </c:catAx>
      <c:valAx>
        <c:axId val="1248555839"/>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weight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349163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CB0_3</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3'!$D$6:$D$13</c:f>
              <c:strCache>
                <c:ptCount val="7"/>
                <c:pt idx="0">
                  <c:v>HB0</c:v>
                </c:pt>
                <c:pt idx="2">
                  <c:v>HB1</c:v>
                </c:pt>
                <c:pt idx="4">
                  <c:v>HB2</c:v>
                </c:pt>
                <c:pt idx="6">
                  <c:v>HB3</c:v>
                </c:pt>
              </c:strCache>
            </c:strRef>
          </c:cat>
          <c:val>
            <c:numRef>
              <c:f>'CB 3'!$J$6:$J$13</c:f>
              <c:numCache>
                <c:formatCode>0.00</c:formatCode>
                <c:ptCount val="8"/>
                <c:pt idx="0">
                  <c:v>80.759999999999991</c:v>
                </c:pt>
                <c:pt idx="2">
                  <c:v>34.860000000000028</c:v>
                </c:pt>
                <c:pt idx="4">
                  <c:v>9.7999999999999865</c:v>
                </c:pt>
                <c:pt idx="6">
                  <c:v>4.4599999999999973</c:v>
                </c:pt>
              </c:numCache>
            </c:numRef>
          </c:val>
          <c:extLst>
            <c:ext xmlns:c16="http://schemas.microsoft.com/office/drawing/2014/chart" uri="{C3380CC4-5D6E-409C-BE32-E72D297353CC}">
              <c16:uniqueId val="{00000000-FC42-4147-B546-C4FC60431BD5}"/>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3'!$D$6:$D$13</c:f>
              <c:strCache>
                <c:ptCount val="7"/>
                <c:pt idx="0">
                  <c:v>HB0</c:v>
                </c:pt>
                <c:pt idx="2">
                  <c:v>HB1</c:v>
                </c:pt>
                <c:pt idx="4">
                  <c:v>HB2</c:v>
                </c:pt>
                <c:pt idx="6">
                  <c:v>HB3</c:v>
                </c:pt>
              </c:strCache>
            </c:strRef>
          </c:cat>
          <c:val>
            <c:numRef>
              <c:f>'CB 3'!$K$6:$K$13</c:f>
              <c:numCache>
                <c:formatCode>0.00</c:formatCode>
                <c:ptCount val="8"/>
                <c:pt idx="0">
                  <c:v>11.86000000000007</c:v>
                </c:pt>
                <c:pt idx="2">
                  <c:v>56.59999999999998</c:v>
                </c:pt>
                <c:pt idx="4">
                  <c:v>82.000000000000028</c:v>
                </c:pt>
                <c:pt idx="6">
                  <c:v>91.199999999999989</c:v>
                </c:pt>
              </c:numCache>
            </c:numRef>
          </c:val>
          <c:extLst>
            <c:ext xmlns:c16="http://schemas.microsoft.com/office/drawing/2014/chart" uri="{C3380CC4-5D6E-409C-BE32-E72D297353CC}">
              <c16:uniqueId val="{00000001-FC42-4147-B546-C4FC60431BD5}"/>
            </c:ext>
          </c:extLst>
        </c:ser>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3'!$D$6:$D$13</c:f>
              <c:strCache>
                <c:ptCount val="7"/>
                <c:pt idx="0">
                  <c:v>HB0</c:v>
                </c:pt>
                <c:pt idx="2">
                  <c:v>HB1</c:v>
                </c:pt>
                <c:pt idx="4">
                  <c:v>HB2</c:v>
                </c:pt>
                <c:pt idx="6">
                  <c:v>HB3</c:v>
                </c:pt>
              </c:strCache>
            </c:strRef>
          </c:cat>
          <c:val>
            <c:numRef>
              <c:f>'CB 3'!$L$6:$L$13</c:f>
              <c:numCache>
                <c:formatCode>0.00</c:formatCode>
                <c:ptCount val="8"/>
                <c:pt idx="0">
                  <c:v>7.3799999999999422</c:v>
                </c:pt>
                <c:pt idx="2">
                  <c:v>8.539999999999992</c:v>
                </c:pt>
                <c:pt idx="4">
                  <c:v>8.1999999999999851</c:v>
                </c:pt>
                <c:pt idx="6">
                  <c:v>4.3400000000000105</c:v>
                </c:pt>
              </c:numCache>
            </c:numRef>
          </c:val>
          <c:extLst>
            <c:ext xmlns:c16="http://schemas.microsoft.com/office/drawing/2014/chart" uri="{C3380CC4-5D6E-409C-BE32-E72D297353CC}">
              <c16:uniqueId val="{00000002-FC42-4147-B546-C4FC60431BD5}"/>
            </c:ext>
          </c:extLst>
        </c:ser>
        <c:dLbls>
          <c:dLblPos val="ctr"/>
          <c:showLegendKey val="0"/>
          <c:showVal val="1"/>
          <c:showCatName val="0"/>
          <c:showSerName val="0"/>
          <c:showPercent val="0"/>
          <c:showBubbleSize val="0"/>
        </c:dLbls>
        <c:gapWidth val="150"/>
        <c:overlap val="100"/>
        <c:axId val="1209975439"/>
        <c:axId val="1367049264"/>
      </c:barChart>
      <c:catAx>
        <c:axId val="12099754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67049264"/>
        <c:crosses val="autoZero"/>
        <c:auto val="1"/>
        <c:lblAlgn val="ctr"/>
        <c:lblOffset val="100"/>
        <c:noMultiLvlLbl val="0"/>
      </c:catAx>
      <c:valAx>
        <c:axId val="1367049264"/>
        <c:scaling>
          <c:orientation val="minMax"/>
          <c:max val="10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0997543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CB 20_3</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3'!$D$14:$D$21</c:f>
              <c:strCache>
                <c:ptCount val="7"/>
                <c:pt idx="0">
                  <c:v>HB0</c:v>
                </c:pt>
                <c:pt idx="2">
                  <c:v>HB1</c:v>
                </c:pt>
                <c:pt idx="4">
                  <c:v>HB2</c:v>
                </c:pt>
                <c:pt idx="6">
                  <c:v>HB3</c:v>
                </c:pt>
              </c:strCache>
            </c:strRef>
          </c:cat>
          <c:val>
            <c:numRef>
              <c:f>'CB 3'!$J$14:$J$21</c:f>
              <c:numCache>
                <c:formatCode>0.00</c:formatCode>
                <c:ptCount val="8"/>
                <c:pt idx="0">
                  <c:v>75.859999999999957</c:v>
                </c:pt>
                <c:pt idx="2">
                  <c:v>44.500000000000028</c:v>
                </c:pt>
                <c:pt idx="4">
                  <c:v>18.50000000000005</c:v>
                </c:pt>
                <c:pt idx="6">
                  <c:v>8.0999999999999517</c:v>
                </c:pt>
              </c:numCache>
            </c:numRef>
          </c:val>
          <c:extLst>
            <c:ext xmlns:c16="http://schemas.microsoft.com/office/drawing/2014/chart" uri="{C3380CC4-5D6E-409C-BE32-E72D297353CC}">
              <c16:uniqueId val="{00000000-1649-4969-97B5-9F121454BF3D}"/>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3'!$D$14:$D$21</c:f>
              <c:strCache>
                <c:ptCount val="7"/>
                <c:pt idx="0">
                  <c:v>HB0</c:v>
                </c:pt>
                <c:pt idx="2">
                  <c:v>HB1</c:v>
                </c:pt>
                <c:pt idx="4">
                  <c:v>HB2</c:v>
                </c:pt>
                <c:pt idx="6">
                  <c:v>HB3</c:v>
                </c:pt>
              </c:strCache>
            </c:strRef>
          </c:cat>
          <c:val>
            <c:numRef>
              <c:f>'CB 3'!$K$14:$K$21</c:f>
              <c:numCache>
                <c:formatCode>0.00</c:formatCode>
                <c:ptCount val="8"/>
                <c:pt idx="0">
                  <c:v>15.700000000000003</c:v>
                </c:pt>
                <c:pt idx="2">
                  <c:v>48.799999999999955</c:v>
                </c:pt>
                <c:pt idx="4">
                  <c:v>76.799999999999983</c:v>
                </c:pt>
                <c:pt idx="6">
                  <c:v>86.399999999999991</c:v>
                </c:pt>
              </c:numCache>
            </c:numRef>
          </c:val>
          <c:extLst>
            <c:ext xmlns:c16="http://schemas.microsoft.com/office/drawing/2014/chart" uri="{C3380CC4-5D6E-409C-BE32-E72D297353CC}">
              <c16:uniqueId val="{00000001-1649-4969-97B5-9F121454BF3D}"/>
            </c:ext>
          </c:extLst>
        </c:ser>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3'!$D$14:$D$21</c:f>
              <c:strCache>
                <c:ptCount val="7"/>
                <c:pt idx="0">
                  <c:v>HB0</c:v>
                </c:pt>
                <c:pt idx="2">
                  <c:v>HB1</c:v>
                </c:pt>
                <c:pt idx="4">
                  <c:v>HB2</c:v>
                </c:pt>
                <c:pt idx="6">
                  <c:v>HB3</c:v>
                </c:pt>
              </c:strCache>
            </c:strRef>
          </c:cat>
          <c:val>
            <c:numRef>
              <c:f>'CB 3'!$L$14:$L$21</c:f>
              <c:numCache>
                <c:formatCode>0.00</c:formatCode>
                <c:ptCount val="8"/>
                <c:pt idx="0">
                  <c:v>8.4400000000000475</c:v>
                </c:pt>
                <c:pt idx="2">
                  <c:v>6.7000000000000171</c:v>
                </c:pt>
                <c:pt idx="4">
                  <c:v>4.6999999999999709</c:v>
                </c:pt>
                <c:pt idx="6">
                  <c:v>5.5000000000000604</c:v>
                </c:pt>
              </c:numCache>
            </c:numRef>
          </c:val>
          <c:extLst>
            <c:ext xmlns:c16="http://schemas.microsoft.com/office/drawing/2014/chart" uri="{C3380CC4-5D6E-409C-BE32-E72D297353CC}">
              <c16:uniqueId val="{00000002-1649-4969-97B5-9F121454BF3D}"/>
            </c:ext>
          </c:extLst>
        </c:ser>
        <c:dLbls>
          <c:dLblPos val="ctr"/>
          <c:showLegendKey val="0"/>
          <c:showVal val="1"/>
          <c:showCatName val="0"/>
          <c:showSerName val="0"/>
          <c:showPercent val="0"/>
          <c:showBubbleSize val="0"/>
        </c:dLbls>
        <c:gapWidth val="150"/>
        <c:overlap val="100"/>
        <c:axId val="314167328"/>
        <c:axId val="318729120"/>
      </c:barChart>
      <c:catAx>
        <c:axId val="314167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8729120"/>
        <c:crosses val="autoZero"/>
        <c:auto val="1"/>
        <c:lblAlgn val="ctr"/>
        <c:lblOffset val="100"/>
        <c:noMultiLvlLbl val="0"/>
      </c:catAx>
      <c:valAx>
        <c:axId val="318729120"/>
        <c:scaling>
          <c:orientation val="minMax"/>
          <c:max val="10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41673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CB40_3</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3'!$D$22:$D$29</c:f>
              <c:strCache>
                <c:ptCount val="7"/>
                <c:pt idx="0">
                  <c:v>HB0</c:v>
                </c:pt>
                <c:pt idx="2">
                  <c:v>HB1</c:v>
                </c:pt>
                <c:pt idx="4">
                  <c:v>HB2</c:v>
                </c:pt>
                <c:pt idx="6">
                  <c:v>HB3</c:v>
                </c:pt>
              </c:strCache>
            </c:strRef>
          </c:cat>
          <c:val>
            <c:numRef>
              <c:f>'CB 3'!$J$22:$J$29</c:f>
              <c:numCache>
                <c:formatCode>0.00</c:formatCode>
                <c:ptCount val="8"/>
                <c:pt idx="0">
                  <c:v>79.600000000000023</c:v>
                </c:pt>
                <c:pt idx="2">
                  <c:v>29.300000000000015</c:v>
                </c:pt>
                <c:pt idx="4">
                  <c:v>9.8999999999999311</c:v>
                </c:pt>
                <c:pt idx="6">
                  <c:v>9.1999999999999638</c:v>
                </c:pt>
              </c:numCache>
            </c:numRef>
          </c:val>
          <c:extLst>
            <c:ext xmlns:c16="http://schemas.microsoft.com/office/drawing/2014/chart" uri="{C3380CC4-5D6E-409C-BE32-E72D297353CC}">
              <c16:uniqueId val="{00000000-EBEB-4604-BCBD-3002FBE3BFAF}"/>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3'!$D$22:$D$29</c:f>
              <c:strCache>
                <c:ptCount val="7"/>
                <c:pt idx="0">
                  <c:v>HB0</c:v>
                </c:pt>
                <c:pt idx="2">
                  <c:v>HB1</c:v>
                </c:pt>
                <c:pt idx="4">
                  <c:v>HB2</c:v>
                </c:pt>
                <c:pt idx="6">
                  <c:v>HB3</c:v>
                </c:pt>
              </c:strCache>
            </c:strRef>
          </c:cat>
          <c:val>
            <c:numRef>
              <c:f>'CB 3'!$K$22:$K$29</c:f>
              <c:numCache>
                <c:formatCode>0.00</c:formatCode>
                <c:ptCount val="8"/>
                <c:pt idx="0">
                  <c:v>16.060000000000052</c:v>
                </c:pt>
                <c:pt idx="2">
                  <c:v>63.260000000000005</c:v>
                </c:pt>
                <c:pt idx="4">
                  <c:v>81.199999999999932</c:v>
                </c:pt>
                <c:pt idx="6">
                  <c:v>84.860000000000028</c:v>
                </c:pt>
              </c:numCache>
            </c:numRef>
          </c:val>
          <c:extLst>
            <c:ext xmlns:c16="http://schemas.microsoft.com/office/drawing/2014/chart" uri="{C3380CC4-5D6E-409C-BE32-E72D297353CC}">
              <c16:uniqueId val="{00000001-EBEB-4604-BCBD-3002FBE3BFAF}"/>
            </c:ext>
          </c:extLst>
        </c:ser>
        <c:ser>
          <c:idx val="2"/>
          <c:order val="2"/>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'CB 3'!$D$22:$D$29</c:f>
              <c:strCache>
                <c:ptCount val="7"/>
                <c:pt idx="0">
                  <c:v>HB0</c:v>
                </c:pt>
                <c:pt idx="2">
                  <c:v>HB1</c:v>
                </c:pt>
                <c:pt idx="4">
                  <c:v>HB2</c:v>
                </c:pt>
                <c:pt idx="6">
                  <c:v>HB3</c:v>
                </c:pt>
              </c:strCache>
            </c:strRef>
          </c:cat>
          <c:val>
            <c:numRef>
              <c:f>'CB 3'!$L$22:$L$29</c:f>
              <c:numCache>
                <c:formatCode>0.00</c:formatCode>
                <c:ptCount val="8"/>
                <c:pt idx="0">
                  <c:v>4.3399999999999217</c:v>
                </c:pt>
                <c:pt idx="2">
                  <c:v>7.43999999999998</c:v>
                </c:pt>
                <c:pt idx="4">
                  <c:v>8.90000000000013</c:v>
                </c:pt>
                <c:pt idx="6">
                  <c:v>5.9400000000000119</c:v>
                </c:pt>
              </c:numCache>
            </c:numRef>
          </c:val>
          <c:extLst>
            <c:ext xmlns:c16="http://schemas.microsoft.com/office/drawing/2014/chart" uri="{C3380CC4-5D6E-409C-BE32-E72D297353CC}">
              <c16:uniqueId val="{00000002-EBEB-4604-BCBD-3002FBE3BFAF}"/>
            </c:ext>
          </c:extLst>
        </c:ser>
        <c:dLbls>
          <c:dLblPos val="ctr"/>
          <c:showLegendKey val="0"/>
          <c:showVal val="1"/>
          <c:showCatName val="0"/>
          <c:showSerName val="0"/>
          <c:showPercent val="0"/>
          <c:showBubbleSize val="0"/>
        </c:dLbls>
        <c:gapWidth val="150"/>
        <c:overlap val="100"/>
        <c:axId val="314163968"/>
        <c:axId val="318742512"/>
      </c:barChart>
      <c:catAx>
        <c:axId val="3141639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8742512"/>
        <c:crosses val="autoZero"/>
        <c:auto val="1"/>
        <c:lblAlgn val="ctr"/>
        <c:lblOffset val="100"/>
        <c:noMultiLvlLbl val="0"/>
      </c:catAx>
      <c:valAx>
        <c:axId val="318742512"/>
        <c:scaling>
          <c:orientation val="minMax"/>
          <c:max val="10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41639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2000">
                <a:latin typeface="Times New Roman" panose="02020603050405020304" pitchFamily="18" charset="0"/>
                <a:cs typeface="Times New Roman" panose="02020603050405020304" pitchFamily="18" charset="0"/>
              </a:rPr>
              <a:t>C0</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Sheet1!$W$6:$W$12</c:f>
                <c:numCache>
                  <c:formatCode>General</c:formatCode>
                  <c:ptCount val="7"/>
                  <c:pt idx="0">
                    <c:v>4.5018222404315802</c:v>
                  </c:pt>
                  <c:pt idx="2">
                    <c:v>3.8728451579914309</c:v>
                  </c:pt>
                  <c:pt idx="4">
                    <c:v>4.135011648512406</c:v>
                  </c:pt>
                  <c:pt idx="6">
                    <c:v>1.8706451935094437</c:v>
                  </c:pt>
                </c:numCache>
              </c:numRef>
            </c:plus>
            <c:minus>
              <c:numRef>
                <c:f>Sheet1!$W$6:$W$12</c:f>
                <c:numCache>
                  <c:formatCode>General</c:formatCode>
                  <c:ptCount val="7"/>
                  <c:pt idx="0">
                    <c:v>4.5018222404315802</c:v>
                  </c:pt>
                  <c:pt idx="2">
                    <c:v>3.8728451579914309</c:v>
                  </c:pt>
                  <c:pt idx="4">
                    <c:v>4.135011648512406</c:v>
                  </c:pt>
                  <c:pt idx="6">
                    <c:v>1.8706451935094437</c:v>
                  </c:pt>
                </c:numCache>
              </c:numRef>
            </c:minus>
            <c:spPr>
              <a:noFill/>
              <a:ln w="9525" cap="flat" cmpd="sng" algn="ctr">
                <a:solidFill>
                  <a:schemeClr val="tx1">
                    <a:lumMod val="65000"/>
                    <a:lumOff val="35000"/>
                  </a:schemeClr>
                </a:solidFill>
                <a:round/>
              </a:ln>
              <a:effectLst/>
            </c:spPr>
          </c:errBars>
          <c:cat>
            <c:numRef>
              <c:f>Sheet1!$I$6:$I$12</c:f>
              <c:numCache>
                <c:formatCode>General</c:formatCode>
                <c:ptCount val="7"/>
                <c:pt idx="0">
                  <c:v>0</c:v>
                </c:pt>
                <c:pt idx="2">
                  <c:v>2.8</c:v>
                </c:pt>
                <c:pt idx="4">
                  <c:v>5.6</c:v>
                </c:pt>
                <c:pt idx="6">
                  <c:v>9.3000000000000007</c:v>
                </c:pt>
              </c:numCache>
            </c:numRef>
          </c:cat>
          <c:val>
            <c:numRef>
              <c:f>Sheet1!$Q$6:$Q$12</c:f>
              <c:numCache>
                <c:formatCode>0.00</c:formatCode>
                <c:ptCount val="7"/>
                <c:pt idx="0">
                  <c:v>85.35333333333331</c:v>
                </c:pt>
                <c:pt idx="2">
                  <c:v>38.803333333333349</c:v>
                </c:pt>
                <c:pt idx="4">
                  <c:v>13.84999999999998</c:v>
                </c:pt>
                <c:pt idx="6">
                  <c:v>6.2699999999999987</c:v>
                </c:pt>
              </c:numCache>
            </c:numRef>
          </c:val>
          <c:extLst>
            <c:ext xmlns:c16="http://schemas.microsoft.com/office/drawing/2014/chart" uri="{C3380CC4-5D6E-409C-BE32-E72D297353CC}">
              <c16:uniqueId val="{00000000-8E17-43CD-82EC-5B9D64A7E526}"/>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Sheet1!$X$6:$X$12</c:f>
                <c:numCache>
                  <c:formatCode>General</c:formatCode>
                  <c:ptCount val="7"/>
                  <c:pt idx="0">
                    <c:v>1.8073968069513429</c:v>
                  </c:pt>
                  <c:pt idx="2">
                    <c:v>3.9029490274804881</c:v>
                  </c:pt>
                  <c:pt idx="4">
                    <c:v>3.635845492377868</c:v>
                  </c:pt>
                  <c:pt idx="6">
                    <c:v>1.9277319361824636</c:v>
                  </c:pt>
                </c:numCache>
              </c:numRef>
            </c:plus>
            <c:minus>
              <c:numRef>
                <c:f>Sheet1!$X$6:$X$12</c:f>
                <c:numCache>
                  <c:formatCode>General</c:formatCode>
                  <c:ptCount val="7"/>
                  <c:pt idx="0">
                    <c:v>1.8073968069513429</c:v>
                  </c:pt>
                  <c:pt idx="2">
                    <c:v>3.9029490274804881</c:v>
                  </c:pt>
                  <c:pt idx="4">
                    <c:v>3.635845492377868</c:v>
                  </c:pt>
                  <c:pt idx="6">
                    <c:v>1.9277319361824636</c:v>
                  </c:pt>
                </c:numCache>
              </c:numRef>
            </c:minus>
            <c:spPr>
              <a:noFill/>
              <a:ln w="9525" cap="flat" cmpd="sng" algn="ctr">
                <a:solidFill>
                  <a:schemeClr val="tx1">
                    <a:lumMod val="65000"/>
                    <a:lumOff val="35000"/>
                  </a:schemeClr>
                </a:solidFill>
                <a:round/>
              </a:ln>
              <a:effectLst/>
            </c:spPr>
          </c:errBars>
          <c:cat>
            <c:numRef>
              <c:f>Sheet1!$I$6:$I$12</c:f>
              <c:numCache>
                <c:formatCode>General</c:formatCode>
                <c:ptCount val="7"/>
                <c:pt idx="0">
                  <c:v>0</c:v>
                </c:pt>
                <c:pt idx="2">
                  <c:v>2.8</c:v>
                </c:pt>
                <c:pt idx="4">
                  <c:v>5.6</c:v>
                </c:pt>
                <c:pt idx="6">
                  <c:v>9.3000000000000007</c:v>
                </c:pt>
              </c:numCache>
            </c:numRef>
          </c:cat>
          <c:val>
            <c:numRef>
              <c:f>Sheet1!$R$6:$R$12</c:f>
              <c:numCache>
                <c:formatCode>0.00</c:formatCode>
                <c:ptCount val="7"/>
                <c:pt idx="0">
                  <c:v>10.023333333333353</c:v>
                </c:pt>
                <c:pt idx="2">
                  <c:v>52.683333333333337</c:v>
                </c:pt>
                <c:pt idx="4">
                  <c:v>78.366666666666688</c:v>
                </c:pt>
                <c:pt idx="6">
                  <c:v>89.236666666666636</c:v>
                </c:pt>
              </c:numCache>
            </c:numRef>
          </c:val>
          <c:extLst>
            <c:ext xmlns:c16="http://schemas.microsoft.com/office/drawing/2014/chart" uri="{C3380CC4-5D6E-409C-BE32-E72D297353CC}">
              <c16:uniqueId val="{00000001-8E17-43CD-82EC-5B9D64A7E526}"/>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Sheet1!$I$6:$I$12</c:f>
              <c:numCache>
                <c:formatCode>General</c:formatCode>
                <c:ptCount val="7"/>
                <c:pt idx="0">
                  <c:v>0</c:v>
                </c:pt>
                <c:pt idx="2">
                  <c:v>2.8</c:v>
                </c:pt>
                <c:pt idx="4">
                  <c:v>5.6</c:v>
                </c:pt>
                <c:pt idx="6">
                  <c:v>9.3000000000000007</c:v>
                </c:pt>
              </c:numCache>
            </c:numRef>
          </c:cat>
          <c:val>
            <c:numRef>
              <c:f>Sheet1!$S$6:$S$12</c:f>
              <c:numCache>
                <c:formatCode>0.00</c:formatCode>
                <c:ptCount val="7"/>
                <c:pt idx="0">
                  <c:v>4.6233333333333251</c:v>
                </c:pt>
                <c:pt idx="2">
                  <c:v>8.5133333333333141</c:v>
                </c:pt>
                <c:pt idx="4">
                  <c:v>7.7833333333333306</c:v>
                </c:pt>
                <c:pt idx="6">
                  <c:v>4.4933333333333545</c:v>
                </c:pt>
              </c:numCache>
            </c:numRef>
          </c:val>
          <c:extLst>
            <c:ext xmlns:c16="http://schemas.microsoft.com/office/drawing/2014/chart" uri="{C3380CC4-5D6E-409C-BE32-E72D297353CC}">
              <c16:uniqueId val="{00000002-8E17-43CD-82EC-5B9D64A7E526}"/>
            </c:ext>
          </c:extLst>
        </c:ser>
        <c:dLbls>
          <c:dLblPos val="ctr"/>
          <c:showLegendKey val="0"/>
          <c:showVal val="1"/>
          <c:showCatName val="0"/>
          <c:showSerName val="0"/>
          <c:showPercent val="0"/>
          <c:showBubbleSize val="0"/>
        </c:dLbls>
        <c:gapWidth val="60"/>
        <c:overlap val="100"/>
        <c:axId val="176474864"/>
        <c:axId val="2082663344"/>
      </c:barChart>
      <c:catAx>
        <c:axId val="176474864"/>
        <c:scaling>
          <c:orientation val="minMax"/>
        </c:scaling>
        <c:delete val="0"/>
        <c:axPos val="b"/>
        <c:title>
          <c:tx>
            <c:rich>
              <a:bodyPr rot="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600" b="0" i="0" kern="1200" baseline="0">
                    <a:solidFill>
                      <a:srgbClr val="595959"/>
                    </a:solidFill>
                    <a:effectLst/>
                    <a:latin typeface="Times New Roman" panose="02020603050405020304" pitchFamily="18" charset="0"/>
                    <a:cs typeface="Times New Roman" panose="02020603050405020304" pitchFamily="18" charset="0"/>
                  </a:rPr>
                  <a:t>Organic liquid dosage (%)</a:t>
                </a:r>
                <a:endParaRPr lang="en-GB" sz="1600">
                  <a:effectLst/>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082663344"/>
        <c:crosses val="autoZero"/>
        <c:auto val="1"/>
        <c:lblAlgn val="ctr"/>
        <c:lblOffset val="100"/>
        <c:noMultiLvlLbl val="0"/>
      </c:catAx>
      <c:valAx>
        <c:axId val="2082663344"/>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600">
                    <a:latin typeface="Times New Roman" panose="02020603050405020304" pitchFamily="18" charset="0"/>
                    <a:cs typeface="Times New Roman" panose="02020603050405020304" pitchFamily="18" charset="0"/>
                  </a:rPr>
                  <a:t>Particle weight (%)</a:t>
                </a:r>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76474864"/>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a:latin typeface="Times New Roman" panose="02020603050405020304" pitchFamily="18" charset="0"/>
                <a:cs typeface="Times New Roman" panose="02020603050405020304" pitchFamily="18" charset="0"/>
              </a:rPr>
              <a:t>C20</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Sheet1!$W$39:$W$45</c:f>
                <c:numCache>
                  <c:formatCode>General</c:formatCode>
                  <c:ptCount val="7"/>
                  <c:pt idx="0">
                    <c:v>5.8308526778775329</c:v>
                  </c:pt>
                  <c:pt idx="2">
                    <c:v>3.0638825768042852</c:v>
                  </c:pt>
                  <c:pt idx="4">
                    <c:v>3.2823092142237229</c:v>
                  </c:pt>
                  <c:pt idx="6">
                    <c:v>3.3642289682944213</c:v>
                  </c:pt>
                </c:numCache>
              </c:numRef>
            </c:plus>
            <c:minus>
              <c:numRef>
                <c:f>Sheet1!$W$39:$W$45</c:f>
                <c:numCache>
                  <c:formatCode>General</c:formatCode>
                  <c:ptCount val="7"/>
                  <c:pt idx="0">
                    <c:v>5.8308526778775329</c:v>
                  </c:pt>
                  <c:pt idx="2">
                    <c:v>3.0638825768042852</c:v>
                  </c:pt>
                  <c:pt idx="4">
                    <c:v>3.2823092142237229</c:v>
                  </c:pt>
                  <c:pt idx="6">
                    <c:v>3.3642289682944213</c:v>
                  </c:pt>
                </c:numCache>
              </c:numRef>
            </c:minus>
            <c:spPr>
              <a:noFill/>
              <a:ln w="9525" cap="flat" cmpd="sng" algn="ctr">
                <a:solidFill>
                  <a:schemeClr val="tx1">
                    <a:lumMod val="65000"/>
                    <a:lumOff val="35000"/>
                  </a:schemeClr>
                </a:solidFill>
                <a:round/>
              </a:ln>
              <a:effectLst/>
            </c:spPr>
          </c:errBars>
          <c:cat>
            <c:numRef>
              <c:f>Sheet1!$I$39:$I$45</c:f>
              <c:numCache>
                <c:formatCode>General</c:formatCode>
                <c:ptCount val="7"/>
                <c:pt idx="0">
                  <c:v>0</c:v>
                </c:pt>
                <c:pt idx="2">
                  <c:v>2.8</c:v>
                </c:pt>
                <c:pt idx="4">
                  <c:v>5.6</c:v>
                </c:pt>
                <c:pt idx="6">
                  <c:v>9.3000000000000007</c:v>
                </c:pt>
              </c:numCache>
            </c:numRef>
          </c:cat>
          <c:val>
            <c:numRef>
              <c:f>Sheet1!$Q$39:$Q$45</c:f>
              <c:numCache>
                <c:formatCode>0.00</c:formatCode>
                <c:ptCount val="7"/>
                <c:pt idx="0">
                  <c:v>81.773333333333326</c:v>
                </c:pt>
                <c:pt idx="2">
                  <c:v>41.91666666666665</c:v>
                </c:pt>
                <c:pt idx="4">
                  <c:v>18.43333333333333</c:v>
                </c:pt>
                <c:pt idx="6">
                  <c:v>8.2533333333332983</c:v>
                </c:pt>
              </c:numCache>
            </c:numRef>
          </c:val>
          <c:extLst>
            <c:ext xmlns:c16="http://schemas.microsoft.com/office/drawing/2014/chart" uri="{C3380CC4-5D6E-409C-BE32-E72D297353CC}">
              <c16:uniqueId val="{00000000-9ACC-443D-9149-12C5BBAF09B5}"/>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Sheet1!$X$39:$X$45</c:f>
                <c:numCache>
                  <c:formatCode>General</c:formatCode>
                  <c:ptCount val="7"/>
                  <c:pt idx="0">
                    <c:v>3.6843366138891902</c:v>
                  </c:pt>
                  <c:pt idx="2">
                    <c:v>1.4768801952464474</c:v>
                  </c:pt>
                  <c:pt idx="4">
                    <c:v>5.6091625043316187</c:v>
                  </c:pt>
                  <c:pt idx="6">
                    <c:v>4.9235981982466601</c:v>
                  </c:pt>
                </c:numCache>
              </c:numRef>
            </c:plus>
            <c:minus>
              <c:numRef>
                <c:f>Sheet1!$X$39:$X$45</c:f>
                <c:numCache>
                  <c:formatCode>General</c:formatCode>
                  <c:ptCount val="7"/>
                  <c:pt idx="0">
                    <c:v>3.6843366138891902</c:v>
                  </c:pt>
                  <c:pt idx="2">
                    <c:v>1.4768801952464474</c:v>
                  </c:pt>
                  <c:pt idx="4">
                    <c:v>5.6091625043316187</c:v>
                  </c:pt>
                  <c:pt idx="6">
                    <c:v>4.9235981982466601</c:v>
                  </c:pt>
                </c:numCache>
              </c:numRef>
            </c:minus>
            <c:spPr>
              <a:noFill/>
              <a:ln w="9525" cap="flat" cmpd="sng" algn="ctr">
                <a:solidFill>
                  <a:schemeClr val="tx1">
                    <a:lumMod val="65000"/>
                    <a:lumOff val="35000"/>
                  </a:schemeClr>
                </a:solidFill>
                <a:round/>
              </a:ln>
              <a:effectLst/>
            </c:spPr>
          </c:errBars>
          <c:cat>
            <c:numRef>
              <c:f>Sheet1!$I$39:$I$45</c:f>
              <c:numCache>
                <c:formatCode>General</c:formatCode>
                <c:ptCount val="7"/>
                <c:pt idx="0">
                  <c:v>0</c:v>
                </c:pt>
                <c:pt idx="2">
                  <c:v>2.8</c:v>
                </c:pt>
                <c:pt idx="4">
                  <c:v>5.6</c:v>
                </c:pt>
                <c:pt idx="6">
                  <c:v>9.3000000000000007</c:v>
                </c:pt>
              </c:numCache>
            </c:numRef>
          </c:cat>
          <c:val>
            <c:numRef>
              <c:f>Sheet1!$R$39:$R$45</c:f>
              <c:numCache>
                <c:formatCode>0.00</c:formatCode>
                <c:ptCount val="7"/>
                <c:pt idx="0">
                  <c:v>12.153333333333343</c:v>
                </c:pt>
                <c:pt idx="2">
                  <c:v>50.266666666666652</c:v>
                </c:pt>
                <c:pt idx="4">
                  <c:v>76.499999999999986</c:v>
                </c:pt>
                <c:pt idx="6">
                  <c:v>84.436666666666667</c:v>
                </c:pt>
              </c:numCache>
            </c:numRef>
          </c:val>
          <c:extLst>
            <c:ext xmlns:c16="http://schemas.microsoft.com/office/drawing/2014/chart" uri="{C3380CC4-5D6E-409C-BE32-E72D297353CC}">
              <c16:uniqueId val="{00000001-9ACC-443D-9149-12C5BBAF09B5}"/>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Sheet1!$I$39:$I$45</c:f>
              <c:numCache>
                <c:formatCode>General</c:formatCode>
                <c:ptCount val="7"/>
                <c:pt idx="0">
                  <c:v>0</c:v>
                </c:pt>
                <c:pt idx="2">
                  <c:v>2.8</c:v>
                </c:pt>
                <c:pt idx="4">
                  <c:v>5.6</c:v>
                </c:pt>
                <c:pt idx="6">
                  <c:v>9.3000000000000007</c:v>
                </c:pt>
              </c:numCache>
            </c:numRef>
          </c:cat>
          <c:val>
            <c:numRef>
              <c:f>Sheet1!$S$39:$S$45</c:f>
              <c:numCache>
                <c:formatCode>0.00</c:formatCode>
                <c:ptCount val="7"/>
                <c:pt idx="0">
                  <c:v>6.0733333333333208</c:v>
                </c:pt>
                <c:pt idx="2">
                  <c:v>7.8166666666667055</c:v>
                </c:pt>
                <c:pt idx="4">
                  <c:v>5.0666666666666877</c:v>
                </c:pt>
                <c:pt idx="6">
                  <c:v>7.3100000000000378</c:v>
                </c:pt>
              </c:numCache>
            </c:numRef>
          </c:val>
          <c:extLst>
            <c:ext xmlns:c16="http://schemas.microsoft.com/office/drawing/2014/chart" uri="{C3380CC4-5D6E-409C-BE32-E72D297353CC}">
              <c16:uniqueId val="{00000002-9ACC-443D-9149-12C5BBAF09B5}"/>
            </c:ext>
          </c:extLst>
        </c:ser>
        <c:dLbls>
          <c:dLblPos val="ctr"/>
          <c:showLegendKey val="0"/>
          <c:showVal val="1"/>
          <c:showCatName val="0"/>
          <c:showSerName val="0"/>
          <c:showPercent val="0"/>
          <c:showBubbleSize val="0"/>
        </c:dLbls>
        <c:gapWidth val="60"/>
        <c:overlap val="100"/>
        <c:axId val="972158127"/>
        <c:axId val="972161039"/>
      </c:barChart>
      <c:catAx>
        <c:axId val="972158127"/>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200" b="0" i="0" kern="1200" baseline="0">
                    <a:solidFill>
                      <a:srgbClr val="595959"/>
                    </a:solidFill>
                    <a:effectLst/>
                    <a:latin typeface="Times New Roman" panose="02020603050405020304" pitchFamily="18" charset="0"/>
                    <a:cs typeface="Times New Roman" panose="02020603050405020304" pitchFamily="18" charset="0"/>
                  </a:rPr>
                  <a:t>Organic liquid dosage (%)</a:t>
                </a:r>
                <a:endParaRPr lang="en-GB" sz="1200">
                  <a:effectLst/>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972161039"/>
        <c:crosses val="autoZero"/>
        <c:auto val="1"/>
        <c:lblAlgn val="ctr"/>
        <c:lblOffset val="100"/>
        <c:noMultiLvlLbl val="0"/>
      </c:catAx>
      <c:valAx>
        <c:axId val="972161039"/>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200">
                    <a:latin typeface="Times New Roman" panose="02020603050405020304" pitchFamily="18" charset="0"/>
                    <a:cs typeface="Times New Roman" panose="02020603050405020304" pitchFamily="18" charset="0"/>
                  </a:rPr>
                  <a:t>Particle weight (%)</a:t>
                </a:r>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972158127"/>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a:latin typeface="Times New Roman" panose="02020603050405020304" pitchFamily="18" charset="0"/>
                <a:cs typeface="Times New Roman" panose="02020603050405020304" pitchFamily="18" charset="0"/>
              </a:rPr>
              <a:t>C40</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Sheet1!$W$51:$W$57</c:f>
                <c:numCache>
                  <c:formatCode>General</c:formatCode>
                  <c:ptCount val="7"/>
                  <c:pt idx="0">
                    <c:v>3.9825530192467262</c:v>
                  </c:pt>
                  <c:pt idx="2">
                    <c:v>5.0719079224029056</c:v>
                  </c:pt>
                  <c:pt idx="4">
                    <c:v>8.8634991043793772</c:v>
                  </c:pt>
                  <c:pt idx="6">
                    <c:v>1.8199291610145374</c:v>
                  </c:pt>
                </c:numCache>
              </c:numRef>
            </c:plus>
            <c:minus>
              <c:numRef>
                <c:f>Sheet1!$W$51:$W$57</c:f>
                <c:numCache>
                  <c:formatCode>General</c:formatCode>
                  <c:ptCount val="7"/>
                  <c:pt idx="0">
                    <c:v>3.9825530192467262</c:v>
                  </c:pt>
                  <c:pt idx="2">
                    <c:v>5.0719079224029056</c:v>
                  </c:pt>
                  <c:pt idx="4">
                    <c:v>8.8634991043793772</c:v>
                  </c:pt>
                  <c:pt idx="6">
                    <c:v>1.8199291610145374</c:v>
                  </c:pt>
                </c:numCache>
              </c:numRef>
            </c:minus>
            <c:spPr>
              <a:noFill/>
              <a:ln w="9525" cap="flat" cmpd="sng" algn="ctr">
                <a:solidFill>
                  <a:schemeClr val="tx1">
                    <a:lumMod val="65000"/>
                    <a:lumOff val="35000"/>
                  </a:schemeClr>
                </a:solidFill>
                <a:round/>
              </a:ln>
              <a:effectLst/>
            </c:spPr>
          </c:errBars>
          <c:cat>
            <c:numRef>
              <c:f>Sheet1!$I$51:$I$57</c:f>
              <c:numCache>
                <c:formatCode>General</c:formatCode>
                <c:ptCount val="7"/>
                <c:pt idx="0">
                  <c:v>0</c:v>
                </c:pt>
                <c:pt idx="2">
                  <c:v>2.8</c:v>
                </c:pt>
                <c:pt idx="4">
                  <c:v>5.6</c:v>
                </c:pt>
                <c:pt idx="6">
                  <c:v>9.3000000000000007</c:v>
                </c:pt>
              </c:numCache>
            </c:numRef>
          </c:cat>
          <c:val>
            <c:numRef>
              <c:f>Sheet1!$Q$51:$Q$57</c:f>
              <c:numCache>
                <c:formatCode>0.00</c:formatCode>
                <c:ptCount val="7"/>
                <c:pt idx="0">
                  <c:v>78.336666666666659</c:v>
                </c:pt>
                <c:pt idx="2">
                  <c:v>34.470000000000013</c:v>
                </c:pt>
                <c:pt idx="4">
                  <c:v>16.169999999999963</c:v>
                </c:pt>
                <c:pt idx="6">
                  <c:v>7.3533333333333131</c:v>
                </c:pt>
              </c:numCache>
            </c:numRef>
          </c:val>
          <c:extLst>
            <c:ext xmlns:c16="http://schemas.microsoft.com/office/drawing/2014/chart" uri="{C3380CC4-5D6E-409C-BE32-E72D297353CC}">
              <c16:uniqueId val="{00000000-3E8B-4E6D-B861-0688E650EE12}"/>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Sheet1!$X$51:$X$57</c:f>
                <c:numCache>
                  <c:formatCode>General</c:formatCode>
                  <c:ptCount val="7"/>
                  <c:pt idx="0">
                    <c:v>1.6495987444763249</c:v>
                  </c:pt>
                  <c:pt idx="2">
                    <c:v>5.3716993561938375</c:v>
                  </c:pt>
                  <c:pt idx="4">
                    <c:v>8.9399088148469019</c:v>
                  </c:pt>
                  <c:pt idx="6">
                    <c:v>2.0658251232860558</c:v>
                  </c:pt>
                </c:numCache>
              </c:numRef>
            </c:plus>
            <c:minus>
              <c:numRef>
                <c:f>Sheet1!$X$51:$X$57</c:f>
                <c:numCache>
                  <c:formatCode>General</c:formatCode>
                  <c:ptCount val="7"/>
                  <c:pt idx="0">
                    <c:v>1.6495987444763249</c:v>
                  </c:pt>
                  <c:pt idx="2">
                    <c:v>5.3716993561938375</c:v>
                  </c:pt>
                  <c:pt idx="4">
                    <c:v>8.9399088148469019</c:v>
                  </c:pt>
                  <c:pt idx="6">
                    <c:v>2.0658251232860558</c:v>
                  </c:pt>
                </c:numCache>
              </c:numRef>
            </c:minus>
            <c:spPr>
              <a:noFill/>
              <a:ln w="9525" cap="flat" cmpd="sng" algn="ctr">
                <a:solidFill>
                  <a:schemeClr val="tx1">
                    <a:lumMod val="65000"/>
                    <a:lumOff val="35000"/>
                  </a:schemeClr>
                </a:solidFill>
                <a:round/>
              </a:ln>
              <a:effectLst/>
            </c:spPr>
          </c:errBars>
          <c:cat>
            <c:numRef>
              <c:f>Sheet1!$I$51:$I$57</c:f>
              <c:numCache>
                <c:formatCode>General</c:formatCode>
                <c:ptCount val="7"/>
                <c:pt idx="0">
                  <c:v>0</c:v>
                </c:pt>
                <c:pt idx="2">
                  <c:v>2.8</c:v>
                </c:pt>
                <c:pt idx="4">
                  <c:v>5.6</c:v>
                </c:pt>
                <c:pt idx="6">
                  <c:v>9.3000000000000007</c:v>
                </c:pt>
              </c:numCache>
            </c:numRef>
          </c:cat>
          <c:val>
            <c:numRef>
              <c:f>Sheet1!$R$51:$R$57</c:f>
              <c:numCache>
                <c:formatCode>0.00</c:formatCode>
                <c:ptCount val="7"/>
                <c:pt idx="0">
                  <c:v>14.656666666666675</c:v>
                </c:pt>
                <c:pt idx="2">
                  <c:v>57.790000000000013</c:v>
                </c:pt>
                <c:pt idx="4">
                  <c:v>75.703333333333319</c:v>
                </c:pt>
                <c:pt idx="6">
                  <c:v>84.17000000000003</c:v>
                </c:pt>
              </c:numCache>
            </c:numRef>
          </c:val>
          <c:extLst>
            <c:ext xmlns:c16="http://schemas.microsoft.com/office/drawing/2014/chart" uri="{C3380CC4-5D6E-409C-BE32-E72D297353CC}">
              <c16:uniqueId val="{00000001-3E8B-4E6D-B861-0688E650EE12}"/>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Sheet1!$I$51:$I$57</c:f>
              <c:numCache>
                <c:formatCode>General</c:formatCode>
                <c:ptCount val="7"/>
                <c:pt idx="0">
                  <c:v>0</c:v>
                </c:pt>
                <c:pt idx="2">
                  <c:v>2.8</c:v>
                </c:pt>
                <c:pt idx="4">
                  <c:v>5.6</c:v>
                </c:pt>
                <c:pt idx="6">
                  <c:v>9.3000000000000007</c:v>
                </c:pt>
              </c:numCache>
            </c:numRef>
          </c:cat>
          <c:val>
            <c:numRef>
              <c:f>Sheet1!$S$51:$S$57</c:f>
              <c:numCache>
                <c:formatCode>0.00</c:formatCode>
                <c:ptCount val="7"/>
                <c:pt idx="0">
                  <c:v>7.0066666666666562</c:v>
                </c:pt>
                <c:pt idx="2">
                  <c:v>7.7399999999999736</c:v>
                </c:pt>
                <c:pt idx="4">
                  <c:v>8.1266666666667167</c:v>
                </c:pt>
                <c:pt idx="6">
                  <c:v>8.4766666666666577</c:v>
                </c:pt>
              </c:numCache>
            </c:numRef>
          </c:val>
          <c:extLst>
            <c:ext xmlns:c16="http://schemas.microsoft.com/office/drawing/2014/chart" uri="{C3380CC4-5D6E-409C-BE32-E72D297353CC}">
              <c16:uniqueId val="{00000002-3E8B-4E6D-B861-0688E650EE12}"/>
            </c:ext>
          </c:extLst>
        </c:ser>
        <c:dLbls>
          <c:dLblPos val="ctr"/>
          <c:showLegendKey val="0"/>
          <c:showVal val="1"/>
          <c:showCatName val="0"/>
          <c:showSerName val="0"/>
          <c:showPercent val="0"/>
          <c:showBubbleSize val="0"/>
        </c:dLbls>
        <c:gapWidth val="60"/>
        <c:overlap val="100"/>
        <c:axId val="1083910127"/>
        <c:axId val="1083913455"/>
      </c:barChart>
      <c:catAx>
        <c:axId val="1083910127"/>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sz="1200" b="0" i="0" kern="1200" baseline="0">
                    <a:solidFill>
                      <a:srgbClr val="595959"/>
                    </a:solidFill>
                    <a:effectLst/>
                    <a:latin typeface="Times New Roman" panose="02020603050405020304" pitchFamily="18" charset="0"/>
                    <a:cs typeface="Times New Roman" panose="02020603050405020304" pitchFamily="18" charset="0"/>
                  </a:rPr>
                  <a:t>Organic liquid dosage (%)</a:t>
                </a:r>
                <a:endParaRPr lang="en-GB" sz="1200">
                  <a:effectLst/>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083913455"/>
        <c:crosses val="autoZero"/>
        <c:auto val="1"/>
        <c:lblAlgn val="ctr"/>
        <c:lblOffset val="100"/>
        <c:noMultiLvlLbl val="0"/>
      </c:catAx>
      <c:valAx>
        <c:axId val="1083913455"/>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200">
                    <a:latin typeface="Times New Roman" panose="02020603050405020304" pitchFamily="18" charset="0"/>
                    <a:cs typeface="Times New Roman" panose="02020603050405020304" pitchFamily="18" charset="0"/>
                  </a:rPr>
                  <a:t>Particle weight (%)</a:t>
                </a:r>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083910127"/>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a:latin typeface="Times New Roman" panose="02020603050405020304" pitchFamily="18" charset="0"/>
                <a:cs typeface="Times New Roman" panose="02020603050405020304" pitchFamily="18" charset="0"/>
              </a:rPr>
              <a:t>Carbon black recovery in concentrate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scatterChart>
        <c:scatterStyle val="lineMarker"/>
        <c:varyColors val="0"/>
        <c:ser>
          <c:idx val="0"/>
          <c:order val="0"/>
          <c:tx>
            <c:v>C0</c:v>
          </c:tx>
          <c:spPr>
            <a:ln w="28575" cap="rnd">
              <a:solidFill>
                <a:schemeClr val="accent1"/>
              </a:solidFill>
              <a:round/>
            </a:ln>
            <a:effectLst/>
          </c:spPr>
          <c:marker>
            <c:symbol val="circle"/>
            <c:size val="5"/>
            <c:spPr>
              <a:solidFill>
                <a:schemeClr val="accent1"/>
              </a:solidFill>
              <a:ln w="9525">
                <a:solidFill>
                  <a:schemeClr val="accent1"/>
                </a:solidFill>
              </a:ln>
              <a:effectLst/>
            </c:spPr>
          </c:marker>
          <c:errBars>
            <c:errDir val="y"/>
            <c:errBarType val="both"/>
            <c:errValType val="cust"/>
            <c:noEndCap val="0"/>
            <c:plus>
              <c:numRef>
                <c:f>Sheet1!$N$63:$N$66</c:f>
                <c:numCache>
                  <c:formatCode>General</c:formatCode>
                  <c:ptCount val="4"/>
                  <c:pt idx="0">
                    <c:v>1.81</c:v>
                  </c:pt>
                  <c:pt idx="1">
                    <c:v>3.9</c:v>
                  </c:pt>
                  <c:pt idx="2">
                    <c:v>3.64</c:v>
                  </c:pt>
                  <c:pt idx="3">
                    <c:v>1.93</c:v>
                  </c:pt>
                </c:numCache>
              </c:numRef>
            </c:plus>
            <c:minus>
              <c:numRef>
                <c:f>Sheet1!$N$63:$N$66</c:f>
                <c:numCache>
                  <c:formatCode>General</c:formatCode>
                  <c:ptCount val="4"/>
                  <c:pt idx="0">
                    <c:v>1.81</c:v>
                  </c:pt>
                  <c:pt idx="1">
                    <c:v>3.9</c:v>
                  </c:pt>
                  <c:pt idx="2">
                    <c:v>3.64</c:v>
                  </c:pt>
                  <c:pt idx="3">
                    <c:v>1.93</c:v>
                  </c:pt>
                </c:numCache>
              </c:numRef>
            </c:minus>
            <c:spPr>
              <a:noFill/>
              <a:ln w="9525" cap="flat" cmpd="sng" algn="ctr">
                <a:solidFill>
                  <a:schemeClr val="tx1">
                    <a:lumMod val="65000"/>
                    <a:lumOff val="35000"/>
                  </a:schemeClr>
                </a:solidFill>
                <a:round/>
              </a:ln>
              <a:effectLst/>
            </c:spPr>
          </c:errBars>
          <c:xVal>
            <c:numRef>
              <c:f>Sheet1!$J$63:$J$66</c:f>
              <c:numCache>
                <c:formatCode>General</c:formatCode>
                <c:ptCount val="4"/>
                <c:pt idx="0" formatCode="0.0">
                  <c:v>0</c:v>
                </c:pt>
                <c:pt idx="1">
                  <c:v>2.8</c:v>
                </c:pt>
                <c:pt idx="2">
                  <c:v>5.6</c:v>
                </c:pt>
                <c:pt idx="3">
                  <c:v>9.3000000000000007</c:v>
                </c:pt>
              </c:numCache>
            </c:numRef>
          </c:xVal>
          <c:yVal>
            <c:numRef>
              <c:f>Sheet1!$K$63:$K$66</c:f>
              <c:numCache>
                <c:formatCode>0.00</c:formatCode>
                <c:ptCount val="4"/>
                <c:pt idx="0">
                  <c:v>10.023333333333353</c:v>
                </c:pt>
                <c:pt idx="1">
                  <c:v>52.683333333333337</c:v>
                </c:pt>
                <c:pt idx="2">
                  <c:v>78.366666666666688</c:v>
                </c:pt>
                <c:pt idx="3">
                  <c:v>89.236666666666636</c:v>
                </c:pt>
              </c:numCache>
            </c:numRef>
          </c:yVal>
          <c:smooth val="0"/>
          <c:extLst>
            <c:ext xmlns:c16="http://schemas.microsoft.com/office/drawing/2014/chart" uri="{C3380CC4-5D6E-409C-BE32-E72D297353CC}">
              <c16:uniqueId val="{00000000-5558-42DF-892E-A0CC5752D991}"/>
            </c:ext>
          </c:extLst>
        </c:ser>
        <c:ser>
          <c:idx val="1"/>
          <c:order val="1"/>
          <c:tx>
            <c:v>C20</c:v>
          </c:tx>
          <c:spPr>
            <a:ln w="28575" cap="rnd">
              <a:solidFill>
                <a:schemeClr val="accent2"/>
              </a:solidFill>
              <a:round/>
            </a:ln>
            <a:effectLst/>
          </c:spPr>
          <c:marker>
            <c:symbol val="circle"/>
            <c:size val="5"/>
            <c:spPr>
              <a:solidFill>
                <a:schemeClr val="accent2"/>
              </a:solidFill>
              <a:ln w="9525">
                <a:solidFill>
                  <a:schemeClr val="accent2"/>
                </a:solidFill>
              </a:ln>
              <a:effectLst/>
            </c:spPr>
          </c:marker>
          <c:errBars>
            <c:errDir val="y"/>
            <c:errBarType val="both"/>
            <c:errValType val="cust"/>
            <c:noEndCap val="0"/>
            <c:plus>
              <c:numRef>
                <c:f>Sheet1!$O$63:$O$66</c:f>
                <c:numCache>
                  <c:formatCode>General</c:formatCode>
                  <c:ptCount val="4"/>
                  <c:pt idx="0">
                    <c:v>3.68</c:v>
                  </c:pt>
                  <c:pt idx="1">
                    <c:v>1.48</c:v>
                  </c:pt>
                  <c:pt idx="2">
                    <c:v>5.61</c:v>
                  </c:pt>
                  <c:pt idx="3">
                    <c:v>4.92</c:v>
                  </c:pt>
                </c:numCache>
              </c:numRef>
            </c:plus>
            <c:minus>
              <c:numRef>
                <c:f>Sheet1!$O$63:$O$66</c:f>
                <c:numCache>
                  <c:formatCode>General</c:formatCode>
                  <c:ptCount val="4"/>
                  <c:pt idx="0">
                    <c:v>3.68</c:v>
                  </c:pt>
                  <c:pt idx="1">
                    <c:v>1.48</c:v>
                  </c:pt>
                  <c:pt idx="2">
                    <c:v>5.61</c:v>
                  </c:pt>
                  <c:pt idx="3">
                    <c:v>4.92</c:v>
                  </c:pt>
                </c:numCache>
              </c:numRef>
            </c:minus>
            <c:spPr>
              <a:noFill/>
              <a:ln w="9525" cap="flat" cmpd="sng" algn="ctr">
                <a:solidFill>
                  <a:schemeClr val="tx1">
                    <a:lumMod val="65000"/>
                    <a:lumOff val="35000"/>
                  </a:schemeClr>
                </a:solidFill>
                <a:round/>
              </a:ln>
              <a:effectLst/>
            </c:spPr>
          </c:errBars>
          <c:xVal>
            <c:numRef>
              <c:f>Sheet1!$J$63:$J$66</c:f>
              <c:numCache>
                <c:formatCode>General</c:formatCode>
                <c:ptCount val="4"/>
                <c:pt idx="0" formatCode="0.0">
                  <c:v>0</c:v>
                </c:pt>
                <c:pt idx="1">
                  <c:v>2.8</c:v>
                </c:pt>
                <c:pt idx="2">
                  <c:v>5.6</c:v>
                </c:pt>
                <c:pt idx="3">
                  <c:v>9.3000000000000007</c:v>
                </c:pt>
              </c:numCache>
            </c:numRef>
          </c:xVal>
          <c:yVal>
            <c:numRef>
              <c:f>Sheet1!$L$63:$L$66</c:f>
              <c:numCache>
                <c:formatCode>0.00</c:formatCode>
                <c:ptCount val="4"/>
                <c:pt idx="0">
                  <c:v>12.153333333333343</c:v>
                </c:pt>
                <c:pt idx="1">
                  <c:v>50.266666666666652</c:v>
                </c:pt>
                <c:pt idx="2">
                  <c:v>76.499999999999986</c:v>
                </c:pt>
                <c:pt idx="3">
                  <c:v>84.436666666666667</c:v>
                </c:pt>
              </c:numCache>
            </c:numRef>
          </c:yVal>
          <c:smooth val="0"/>
          <c:extLst>
            <c:ext xmlns:c16="http://schemas.microsoft.com/office/drawing/2014/chart" uri="{C3380CC4-5D6E-409C-BE32-E72D297353CC}">
              <c16:uniqueId val="{00000000-CFBC-4E2C-8844-3CACEAF3DFC8}"/>
            </c:ext>
          </c:extLst>
        </c:ser>
        <c:ser>
          <c:idx val="2"/>
          <c:order val="2"/>
          <c:tx>
            <c:v>C40</c:v>
          </c:tx>
          <c:spPr>
            <a:ln w="28575" cap="rnd">
              <a:solidFill>
                <a:schemeClr val="accent3"/>
              </a:solidFill>
              <a:round/>
            </a:ln>
            <a:effectLst/>
          </c:spPr>
          <c:marker>
            <c:symbol val="circle"/>
            <c:size val="5"/>
            <c:spPr>
              <a:solidFill>
                <a:schemeClr val="accent3"/>
              </a:solidFill>
              <a:ln w="9525">
                <a:solidFill>
                  <a:schemeClr val="accent3"/>
                </a:solidFill>
              </a:ln>
              <a:effectLst/>
            </c:spPr>
          </c:marker>
          <c:errBars>
            <c:errDir val="y"/>
            <c:errBarType val="both"/>
            <c:errValType val="cust"/>
            <c:noEndCap val="0"/>
            <c:plus>
              <c:numRef>
                <c:f>Sheet1!$P$63:$P$66</c:f>
                <c:numCache>
                  <c:formatCode>General</c:formatCode>
                  <c:ptCount val="4"/>
                  <c:pt idx="0">
                    <c:v>1.65</c:v>
                  </c:pt>
                  <c:pt idx="1">
                    <c:v>5.37</c:v>
                  </c:pt>
                  <c:pt idx="2">
                    <c:v>8.94</c:v>
                  </c:pt>
                  <c:pt idx="3">
                    <c:v>2.0699999999999998</c:v>
                  </c:pt>
                </c:numCache>
              </c:numRef>
            </c:plus>
            <c:minus>
              <c:numRef>
                <c:f>Sheet1!$P$63:$P$66</c:f>
                <c:numCache>
                  <c:formatCode>General</c:formatCode>
                  <c:ptCount val="4"/>
                  <c:pt idx="0">
                    <c:v>1.65</c:v>
                  </c:pt>
                  <c:pt idx="1">
                    <c:v>5.37</c:v>
                  </c:pt>
                  <c:pt idx="2">
                    <c:v>8.94</c:v>
                  </c:pt>
                  <c:pt idx="3">
                    <c:v>2.0699999999999998</c:v>
                  </c:pt>
                </c:numCache>
              </c:numRef>
            </c:minus>
            <c:spPr>
              <a:noFill/>
              <a:ln w="9525" cap="flat" cmpd="sng" algn="ctr">
                <a:solidFill>
                  <a:schemeClr val="tx1">
                    <a:lumMod val="65000"/>
                    <a:lumOff val="35000"/>
                  </a:schemeClr>
                </a:solidFill>
                <a:round/>
              </a:ln>
              <a:effectLst/>
            </c:spPr>
          </c:errBars>
          <c:xVal>
            <c:numRef>
              <c:f>Sheet1!$J$63:$J$66</c:f>
              <c:numCache>
                <c:formatCode>General</c:formatCode>
                <c:ptCount val="4"/>
                <c:pt idx="0" formatCode="0.0">
                  <c:v>0</c:v>
                </c:pt>
                <c:pt idx="1">
                  <c:v>2.8</c:v>
                </c:pt>
                <c:pt idx="2">
                  <c:v>5.6</c:v>
                </c:pt>
                <c:pt idx="3">
                  <c:v>9.3000000000000007</c:v>
                </c:pt>
              </c:numCache>
            </c:numRef>
          </c:xVal>
          <c:yVal>
            <c:numRef>
              <c:f>Sheet1!$M$63:$M$66</c:f>
              <c:numCache>
                <c:formatCode>0.00</c:formatCode>
                <c:ptCount val="4"/>
                <c:pt idx="0">
                  <c:v>14.656666666666675</c:v>
                </c:pt>
                <c:pt idx="1">
                  <c:v>57.790000000000013</c:v>
                </c:pt>
                <c:pt idx="2">
                  <c:v>75.703333333333319</c:v>
                </c:pt>
                <c:pt idx="3">
                  <c:v>84.17000000000003</c:v>
                </c:pt>
              </c:numCache>
            </c:numRef>
          </c:yVal>
          <c:smooth val="0"/>
          <c:extLst>
            <c:ext xmlns:c16="http://schemas.microsoft.com/office/drawing/2014/chart" uri="{C3380CC4-5D6E-409C-BE32-E72D297353CC}">
              <c16:uniqueId val="{00000001-CFBC-4E2C-8844-3CACEAF3DFC8}"/>
            </c:ext>
          </c:extLst>
        </c:ser>
        <c:dLbls>
          <c:showLegendKey val="0"/>
          <c:showVal val="0"/>
          <c:showCatName val="0"/>
          <c:showSerName val="0"/>
          <c:showPercent val="0"/>
          <c:showBubbleSize val="0"/>
        </c:dLbls>
        <c:axId val="1234445824"/>
        <c:axId val="1234446240"/>
      </c:scatterChart>
      <c:valAx>
        <c:axId val="1234445824"/>
        <c:scaling>
          <c:orientation val="minMax"/>
          <c:max val="9.3000000000000007"/>
          <c:min val="0"/>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200" b="0" i="0" kern="1200" baseline="0">
                    <a:solidFill>
                      <a:srgbClr val="595959"/>
                    </a:solidFill>
                    <a:effectLst/>
                    <a:latin typeface="Times New Roman" panose="02020603050405020304" pitchFamily="18" charset="0"/>
                    <a:cs typeface="Times New Roman" panose="02020603050405020304" pitchFamily="18" charset="0"/>
                  </a:rPr>
                  <a:t>Organic liquid dosage (%)</a:t>
                </a:r>
                <a:endParaRPr lang="en-GB" sz="1200">
                  <a:effectLst/>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234446240"/>
        <c:crosses val="autoZero"/>
        <c:crossBetween val="midCat"/>
        <c:majorUnit val="2.8"/>
      </c:valAx>
      <c:valAx>
        <c:axId val="123444624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200">
                    <a:latin typeface="Times New Roman" panose="02020603050405020304" pitchFamily="18" charset="0"/>
                    <a:cs typeface="Times New Roman" panose="02020603050405020304" pitchFamily="18" charset="0"/>
                  </a:rPr>
                  <a:t>Recovery in concentrate (%)</a:t>
                </a:r>
              </a:p>
            </c:rich>
          </c:tx>
          <c:layout>
            <c:manualLayout>
              <c:xMode val="edge"/>
              <c:yMode val="edge"/>
              <c:x val="3.2352229397454205E-2"/>
              <c:y val="0.13108519834921875"/>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234445824"/>
        <c:crosses val="autoZero"/>
        <c:crossBetween val="midCat"/>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CB and TiO2 recovery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v>Carbon black</c:v>
          </c:tx>
          <c:spPr>
            <a:solidFill>
              <a:schemeClr val="accent6"/>
            </a:solidFill>
            <a:ln>
              <a:noFill/>
            </a:ln>
            <a:effectLst/>
          </c:spPr>
          <c:invertIfNegative val="0"/>
          <c:errBars>
            <c:errBarType val="both"/>
            <c:errValType val="cust"/>
            <c:noEndCap val="0"/>
            <c:plus>
              <c:numRef>
                <c:f>Sheet1!$X$62:$X$73</c:f>
                <c:numCache>
                  <c:formatCode>General</c:formatCode>
                  <c:ptCount val="12"/>
                  <c:pt idx="0">
                    <c:v>1.81</c:v>
                  </c:pt>
                  <c:pt idx="1">
                    <c:v>3.9</c:v>
                  </c:pt>
                  <c:pt idx="2">
                    <c:v>3.64</c:v>
                  </c:pt>
                  <c:pt idx="3">
                    <c:v>1.93</c:v>
                  </c:pt>
                  <c:pt idx="4">
                    <c:v>3.68</c:v>
                  </c:pt>
                  <c:pt idx="5">
                    <c:v>1.48</c:v>
                  </c:pt>
                  <c:pt idx="6">
                    <c:v>5.61</c:v>
                  </c:pt>
                  <c:pt idx="7">
                    <c:v>4.92</c:v>
                  </c:pt>
                  <c:pt idx="8">
                    <c:v>1.65</c:v>
                  </c:pt>
                  <c:pt idx="9">
                    <c:v>5.37</c:v>
                  </c:pt>
                  <c:pt idx="10">
                    <c:v>8.94</c:v>
                  </c:pt>
                  <c:pt idx="11">
                    <c:v>2.0699999999999998</c:v>
                  </c:pt>
                </c:numCache>
              </c:numRef>
            </c:plus>
            <c:minus>
              <c:numRef>
                <c:f>Sheet1!$X$62:$X$73</c:f>
                <c:numCache>
                  <c:formatCode>General</c:formatCode>
                  <c:ptCount val="12"/>
                  <c:pt idx="0">
                    <c:v>1.81</c:v>
                  </c:pt>
                  <c:pt idx="1">
                    <c:v>3.9</c:v>
                  </c:pt>
                  <c:pt idx="2">
                    <c:v>3.64</c:v>
                  </c:pt>
                  <c:pt idx="3">
                    <c:v>1.93</c:v>
                  </c:pt>
                  <c:pt idx="4">
                    <c:v>3.68</c:v>
                  </c:pt>
                  <c:pt idx="5">
                    <c:v>1.48</c:v>
                  </c:pt>
                  <c:pt idx="6">
                    <c:v>5.61</c:v>
                  </c:pt>
                  <c:pt idx="7">
                    <c:v>4.92</c:v>
                  </c:pt>
                  <c:pt idx="8">
                    <c:v>1.65</c:v>
                  </c:pt>
                  <c:pt idx="9">
                    <c:v>5.37</c:v>
                  </c:pt>
                  <c:pt idx="10">
                    <c:v>8.94</c:v>
                  </c:pt>
                  <c:pt idx="11">
                    <c:v>2.0699999999999998</c:v>
                  </c:pt>
                </c:numCache>
              </c:numRef>
            </c:minus>
            <c:spPr>
              <a:noFill/>
              <a:ln w="9525" cap="flat" cmpd="sng" algn="ctr">
                <a:solidFill>
                  <a:schemeClr val="tx1">
                    <a:lumMod val="65000"/>
                    <a:lumOff val="35000"/>
                  </a:schemeClr>
                </a:solidFill>
                <a:round/>
              </a:ln>
              <a:effectLst/>
            </c:spPr>
          </c:errBars>
          <c:cat>
            <c:multiLvlStrRef>
              <c:f>Sheet1!$T$62:$U$73</c:f>
              <c:multiLvlStrCache>
                <c:ptCount val="12"/>
                <c:lvl>
                  <c:pt idx="0">
                    <c:v>0</c:v>
                  </c:pt>
                  <c:pt idx="1">
                    <c:v>2.8</c:v>
                  </c:pt>
                  <c:pt idx="2">
                    <c:v>5.6</c:v>
                  </c:pt>
                  <c:pt idx="3">
                    <c:v>9.3</c:v>
                  </c:pt>
                  <c:pt idx="4">
                    <c:v>0</c:v>
                  </c:pt>
                  <c:pt idx="5">
                    <c:v>2.8</c:v>
                  </c:pt>
                  <c:pt idx="6">
                    <c:v>5.6</c:v>
                  </c:pt>
                  <c:pt idx="7">
                    <c:v>9.3</c:v>
                  </c:pt>
                  <c:pt idx="8">
                    <c:v>0</c:v>
                  </c:pt>
                  <c:pt idx="9">
                    <c:v>2.8</c:v>
                  </c:pt>
                  <c:pt idx="10">
                    <c:v>5.6</c:v>
                  </c:pt>
                  <c:pt idx="11">
                    <c:v>9.3</c:v>
                  </c:pt>
                </c:lvl>
                <c:lvl>
                  <c:pt idx="0">
                    <c:v>0</c:v>
                  </c:pt>
                  <c:pt idx="4">
                    <c:v>20</c:v>
                  </c:pt>
                  <c:pt idx="8">
                    <c:v>40</c:v>
                  </c:pt>
                </c:lvl>
              </c:multiLvlStrCache>
            </c:multiLvlStrRef>
          </c:cat>
          <c:val>
            <c:numRef>
              <c:f>Sheet1!$V$62:$V$73</c:f>
              <c:numCache>
                <c:formatCode>0.00</c:formatCode>
                <c:ptCount val="12"/>
                <c:pt idx="0">
                  <c:v>10.023333333333353</c:v>
                </c:pt>
                <c:pt idx="1">
                  <c:v>52.683333333333337</c:v>
                </c:pt>
                <c:pt idx="2">
                  <c:v>78.366666666666688</c:v>
                </c:pt>
                <c:pt idx="3">
                  <c:v>89.236666666666636</c:v>
                </c:pt>
                <c:pt idx="4">
                  <c:v>12.153333333333343</c:v>
                </c:pt>
                <c:pt idx="5">
                  <c:v>50.266666666666652</c:v>
                </c:pt>
                <c:pt idx="6">
                  <c:v>76.499999999999986</c:v>
                </c:pt>
                <c:pt idx="7">
                  <c:v>84.436666666666667</c:v>
                </c:pt>
                <c:pt idx="8">
                  <c:v>14.656666666666675</c:v>
                </c:pt>
                <c:pt idx="9">
                  <c:v>57.790000000000013</c:v>
                </c:pt>
                <c:pt idx="10">
                  <c:v>75.703333333333319</c:v>
                </c:pt>
                <c:pt idx="11">
                  <c:v>84.17000000000003</c:v>
                </c:pt>
              </c:numCache>
            </c:numRef>
          </c:val>
          <c:extLst>
            <c:ext xmlns:c16="http://schemas.microsoft.com/office/drawing/2014/chart" uri="{C3380CC4-5D6E-409C-BE32-E72D297353CC}">
              <c16:uniqueId val="{00000000-1850-4AD4-A139-23E73A91A9D8}"/>
            </c:ext>
          </c:extLst>
        </c:ser>
        <c:ser>
          <c:idx val="1"/>
          <c:order val="1"/>
          <c:tx>
            <c:v>Titanium oxide</c:v>
          </c:tx>
          <c:spPr>
            <a:solidFill>
              <a:schemeClr val="accent5"/>
            </a:solidFill>
            <a:ln>
              <a:noFill/>
            </a:ln>
            <a:effectLst/>
          </c:spPr>
          <c:invertIfNegative val="0"/>
          <c:errBars>
            <c:errBarType val="both"/>
            <c:errValType val="cust"/>
            <c:noEndCap val="0"/>
            <c:plus>
              <c:numRef>
                <c:f>Sheet1!$Y$62:$Y$73</c:f>
                <c:numCache>
                  <c:formatCode>General</c:formatCode>
                  <c:ptCount val="12"/>
                  <c:pt idx="0">
                    <c:v>0.82299256645753471</c:v>
                  </c:pt>
                  <c:pt idx="1">
                    <c:v>2.3465856198125521</c:v>
                  </c:pt>
                  <c:pt idx="2">
                    <c:v>1.8668421250872222</c:v>
                  </c:pt>
                  <c:pt idx="3">
                    <c:v>1.9485112174284176</c:v>
                  </c:pt>
                  <c:pt idx="4">
                    <c:v>2.3264905530290552</c:v>
                  </c:pt>
                  <c:pt idx="5">
                    <c:v>4.0592352383176689</c:v>
                  </c:pt>
                  <c:pt idx="6">
                    <c:v>2.3089580141507824</c:v>
                  </c:pt>
                  <c:pt idx="7">
                    <c:v>3.120143802953828</c:v>
                  </c:pt>
                  <c:pt idx="8">
                    <c:v>8.6409403315457585</c:v>
                  </c:pt>
                  <c:pt idx="9">
                    <c:v>3.9502847919836936</c:v>
                  </c:pt>
                  <c:pt idx="10">
                    <c:v>2.3907001299015</c:v>
                  </c:pt>
                  <c:pt idx="11">
                    <c:v>1.3060785343071444</c:v>
                  </c:pt>
                </c:numCache>
              </c:numRef>
            </c:plus>
            <c:minus>
              <c:numRef>
                <c:f>Sheet1!$Y$62:$Y$73</c:f>
                <c:numCache>
                  <c:formatCode>General</c:formatCode>
                  <c:ptCount val="12"/>
                  <c:pt idx="0">
                    <c:v>0.82299256645753471</c:v>
                  </c:pt>
                  <c:pt idx="1">
                    <c:v>2.3465856198125521</c:v>
                  </c:pt>
                  <c:pt idx="2">
                    <c:v>1.8668421250872222</c:v>
                  </c:pt>
                  <c:pt idx="3">
                    <c:v>1.9485112174284176</c:v>
                  </c:pt>
                  <c:pt idx="4">
                    <c:v>2.3264905530290552</c:v>
                  </c:pt>
                  <c:pt idx="5">
                    <c:v>4.0592352383176689</c:v>
                  </c:pt>
                  <c:pt idx="6">
                    <c:v>2.3089580141507824</c:v>
                  </c:pt>
                  <c:pt idx="7">
                    <c:v>3.120143802953828</c:v>
                  </c:pt>
                  <c:pt idx="8">
                    <c:v>8.6409403315457585</c:v>
                  </c:pt>
                  <c:pt idx="9">
                    <c:v>3.9502847919836936</c:v>
                  </c:pt>
                  <c:pt idx="10">
                    <c:v>2.3907001299015</c:v>
                  </c:pt>
                  <c:pt idx="11">
                    <c:v>1.3060785343071444</c:v>
                  </c:pt>
                </c:numCache>
              </c:numRef>
            </c:minus>
            <c:spPr>
              <a:noFill/>
              <a:ln w="9525" cap="flat" cmpd="sng" algn="ctr">
                <a:solidFill>
                  <a:schemeClr val="tx1">
                    <a:lumMod val="65000"/>
                    <a:lumOff val="35000"/>
                  </a:schemeClr>
                </a:solidFill>
                <a:round/>
              </a:ln>
              <a:effectLst/>
            </c:spPr>
          </c:errBars>
          <c:val>
            <c:numRef>
              <c:f>Sheet1!$W$62:$W$73</c:f>
              <c:numCache>
                <c:formatCode>0.00</c:formatCode>
                <c:ptCount val="12"/>
                <c:pt idx="0">
                  <c:v>4.3266666666666787</c:v>
                </c:pt>
                <c:pt idx="1">
                  <c:v>7.5733333333333581</c:v>
                </c:pt>
                <c:pt idx="2">
                  <c:v>10.119999999999981</c:v>
                </c:pt>
                <c:pt idx="3">
                  <c:v>12.273333333333388</c:v>
                </c:pt>
                <c:pt idx="4">
                  <c:v>6.8199999999999745</c:v>
                </c:pt>
                <c:pt idx="5">
                  <c:v>25.040000000000024</c:v>
                </c:pt>
                <c:pt idx="6">
                  <c:v>44.913333333333348</c:v>
                </c:pt>
                <c:pt idx="7">
                  <c:v>48.926666666666648</c:v>
                </c:pt>
                <c:pt idx="8">
                  <c:v>7.3000000000000105</c:v>
                </c:pt>
                <c:pt idx="9">
                  <c:v>37.926666666666677</c:v>
                </c:pt>
                <c:pt idx="10">
                  <c:v>48.653333333333308</c:v>
                </c:pt>
                <c:pt idx="11">
                  <c:v>52.026666666666678</c:v>
                </c:pt>
              </c:numCache>
            </c:numRef>
          </c:val>
          <c:extLst>
            <c:ext xmlns:c16="http://schemas.microsoft.com/office/drawing/2014/chart" uri="{C3380CC4-5D6E-409C-BE32-E72D297353CC}">
              <c16:uniqueId val="{00000001-1850-4AD4-A139-23E73A91A9D8}"/>
            </c:ext>
          </c:extLst>
        </c:ser>
        <c:dLbls>
          <c:showLegendKey val="0"/>
          <c:showVal val="0"/>
          <c:showCatName val="0"/>
          <c:showSerName val="0"/>
          <c:showPercent val="0"/>
          <c:showBubbleSize val="0"/>
        </c:dLbls>
        <c:gapWidth val="150"/>
        <c:axId val="1541817744"/>
        <c:axId val="421114432"/>
      </c:barChart>
      <c:catAx>
        <c:axId val="154181774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Nafion content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1114432"/>
        <c:crosses val="autoZero"/>
        <c:auto val="1"/>
        <c:lblAlgn val="ctr"/>
        <c:lblOffset val="100"/>
        <c:noMultiLvlLbl val="0"/>
      </c:catAx>
      <c:valAx>
        <c:axId val="421114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recovery in froth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4181774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a:latin typeface="Times New Roman" panose="02020603050405020304" pitchFamily="18" charset="0"/>
                <a:cs typeface="Times New Roman" panose="02020603050405020304" pitchFamily="18" charset="0"/>
              </a:rPr>
              <a:t>T0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Sheet2!$S$6:$S$12</c:f>
                <c:numCache>
                  <c:formatCode>General</c:formatCode>
                  <c:ptCount val="7"/>
                  <c:pt idx="0">
                    <c:v>1.3466276165955218</c:v>
                  </c:pt>
                  <c:pt idx="2">
                    <c:v>2.2867786639239487</c:v>
                  </c:pt>
                  <c:pt idx="4">
                    <c:v>3.4873315261576572</c:v>
                  </c:pt>
                  <c:pt idx="6">
                    <c:v>1.6748286333565574</c:v>
                  </c:pt>
                </c:numCache>
              </c:numRef>
            </c:plus>
            <c:minus>
              <c:numRef>
                <c:f>Sheet2!$S$6:$S$12</c:f>
                <c:numCache>
                  <c:formatCode>General</c:formatCode>
                  <c:ptCount val="7"/>
                  <c:pt idx="0">
                    <c:v>1.3466276165955218</c:v>
                  </c:pt>
                  <c:pt idx="2">
                    <c:v>2.2867786639239487</c:v>
                  </c:pt>
                  <c:pt idx="4">
                    <c:v>3.4873315261576572</c:v>
                  </c:pt>
                  <c:pt idx="6">
                    <c:v>1.6748286333565574</c:v>
                  </c:pt>
                </c:numCache>
              </c:numRef>
            </c:minus>
            <c:spPr>
              <a:noFill/>
              <a:ln w="9525" cap="flat" cmpd="sng" algn="ctr">
                <a:solidFill>
                  <a:schemeClr val="tx1">
                    <a:lumMod val="65000"/>
                    <a:lumOff val="35000"/>
                  </a:schemeClr>
                </a:solidFill>
                <a:round/>
              </a:ln>
              <a:effectLst/>
            </c:spPr>
          </c:errBars>
          <c:cat>
            <c:numRef>
              <c:f>Sheet2!$E$6:$E$12</c:f>
              <c:numCache>
                <c:formatCode>0.00</c:formatCode>
                <c:ptCount val="7"/>
                <c:pt idx="0">
                  <c:v>0</c:v>
                </c:pt>
                <c:pt idx="2">
                  <c:v>2.8</c:v>
                </c:pt>
                <c:pt idx="4">
                  <c:v>5.6</c:v>
                </c:pt>
                <c:pt idx="6">
                  <c:v>9.3000000000000007</c:v>
                </c:pt>
              </c:numCache>
            </c:numRef>
          </c:cat>
          <c:val>
            <c:numRef>
              <c:f>Sheet2!$M$6:$M$12</c:f>
              <c:numCache>
                <c:formatCode>0.00</c:formatCode>
                <c:ptCount val="7"/>
                <c:pt idx="0">
                  <c:v>90.926666666666634</c:v>
                </c:pt>
                <c:pt idx="2">
                  <c:v>87.013333333333307</c:v>
                </c:pt>
                <c:pt idx="4">
                  <c:v>83.92</c:v>
                </c:pt>
                <c:pt idx="6">
                  <c:v>80.746666666666684</c:v>
                </c:pt>
              </c:numCache>
            </c:numRef>
          </c:val>
          <c:extLst>
            <c:ext xmlns:c16="http://schemas.microsoft.com/office/drawing/2014/chart" uri="{C3380CC4-5D6E-409C-BE32-E72D297353CC}">
              <c16:uniqueId val="{00000000-465F-403E-AE80-8A2E3C01DE98}"/>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Sheet2!$T$6:$T$12</c:f>
                <c:numCache>
                  <c:formatCode>General</c:formatCode>
                  <c:ptCount val="7"/>
                  <c:pt idx="0">
                    <c:v>0.82299256645753471</c:v>
                  </c:pt>
                  <c:pt idx="2">
                    <c:v>2.3465856198125521</c:v>
                  </c:pt>
                  <c:pt idx="4">
                    <c:v>1.8668421250872222</c:v>
                  </c:pt>
                  <c:pt idx="6">
                    <c:v>1.9485112174284176</c:v>
                  </c:pt>
                </c:numCache>
              </c:numRef>
            </c:plus>
            <c:minus>
              <c:numRef>
                <c:f>Sheet2!$T$6:$T$12</c:f>
                <c:numCache>
                  <c:formatCode>General</c:formatCode>
                  <c:ptCount val="7"/>
                  <c:pt idx="0">
                    <c:v>0.82299256645753471</c:v>
                  </c:pt>
                  <c:pt idx="2">
                    <c:v>2.3465856198125521</c:v>
                  </c:pt>
                  <c:pt idx="4">
                    <c:v>1.8668421250872222</c:v>
                  </c:pt>
                  <c:pt idx="6">
                    <c:v>1.9485112174284176</c:v>
                  </c:pt>
                </c:numCache>
              </c:numRef>
            </c:minus>
            <c:spPr>
              <a:noFill/>
              <a:ln w="9525" cap="flat" cmpd="sng" algn="ctr">
                <a:solidFill>
                  <a:schemeClr val="tx1">
                    <a:lumMod val="65000"/>
                    <a:lumOff val="35000"/>
                  </a:schemeClr>
                </a:solidFill>
                <a:round/>
              </a:ln>
              <a:effectLst/>
            </c:spPr>
          </c:errBars>
          <c:cat>
            <c:numRef>
              <c:f>Sheet2!$E$6:$E$12</c:f>
              <c:numCache>
                <c:formatCode>0.00</c:formatCode>
                <c:ptCount val="7"/>
                <c:pt idx="0">
                  <c:v>0</c:v>
                </c:pt>
                <c:pt idx="2">
                  <c:v>2.8</c:v>
                </c:pt>
                <c:pt idx="4">
                  <c:v>5.6</c:v>
                </c:pt>
                <c:pt idx="6">
                  <c:v>9.3000000000000007</c:v>
                </c:pt>
              </c:numCache>
            </c:numRef>
          </c:cat>
          <c:val>
            <c:numRef>
              <c:f>Sheet2!$N$6:$N$12</c:f>
              <c:numCache>
                <c:formatCode>0.00</c:formatCode>
                <c:ptCount val="7"/>
                <c:pt idx="0">
                  <c:v>4.3266666666666787</c:v>
                </c:pt>
                <c:pt idx="2">
                  <c:v>7.5733333333333581</c:v>
                </c:pt>
                <c:pt idx="4">
                  <c:v>10.119999999999981</c:v>
                </c:pt>
                <c:pt idx="6">
                  <c:v>12.273333333333388</c:v>
                </c:pt>
              </c:numCache>
            </c:numRef>
          </c:val>
          <c:extLst>
            <c:ext xmlns:c16="http://schemas.microsoft.com/office/drawing/2014/chart" uri="{C3380CC4-5D6E-409C-BE32-E72D297353CC}">
              <c16:uniqueId val="{00000001-465F-403E-AE80-8A2E3C01DE98}"/>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Sheet2!$E$6:$E$12</c:f>
              <c:numCache>
                <c:formatCode>0.00</c:formatCode>
                <c:ptCount val="7"/>
                <c:pt idx="0">
                  <c:v>0</c:v>
                </c:pt>
                <c:pt idx="2">
                  <c:v>2.8</c:v>
                </c:pt>
                <c:pt idx="4">
                  <c:v>5.6</c:v>
                </c:pt>
                <c:pt idx="6">
                  <c:v>9.3000000000000007</c:v>
                </c:pt>
              </c:numCache>
            </c:numRef>
          </c:cat>
          <c:val>
            <c:numRef>
              <c:f>Sheet2!$O$6:$O$12</c:f>
              <c:numCache>
                <c:formatCode>0.00</c:formatCode>
                <c:ptCount val="7"/>
                <c:pt idx="0">
                  <c:v>4.7466666666666768</c:v>
                </c:pt>
                <c:pt idx="2">
                  <c:v>5.4133333333333296</c:v>
                </c:pt>
                <c:pt idx="4">
                  <c:v>5.9600000000000248</c:v>
                </c:pt>
                <c:pt idx="6">
                  <c:v>6.9799999999999267</c:v>
                </c:pt>
              </c:numCache>
            </c:numRef>
          </c:val>
          <c:extLst>
            <c:ext xmlns:c16="http://schemas.microsoft.com/office/drawing/2014/chart" uri="{C3380CC4-5D6E-409C-BE32-E72D297353CC}">
              <c16:uniqueId val="{00000002-465F-403E-AE80-8A2E3C01DE98}"/>
            </c:ext>
          </c:extLst>
        </c:ser>
        <c:dLbls>
          <c:dLblPos val="ctr"/>
          <c:showLegendKey val="0"/>
          <c:showVal val="1"/>
          <c:showCatName val="0"/>
          <c:showSerName val="0"/>
          <c:showPercent val="0"/>
          <c:showBubbleSize val="0"/>
        </c:dLbls>
        <c:gapWidth val="60"/>
        <c:overlap val="100"/>
        <c:axId val="2144874495"/>
        <c:axId val="2139383743"/>
      </c:barChart>
      <c:catAx>
        <c:axId val="2144874495"/>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200">
                    <a:latin typeface="Times New Roman" panose="02020603050405020304" pitchFamily="18" charset="0"/>
                    <a:cs typeface="Times New Roman" panose="02020603050405020304" pitchFamily="18" charset="0"/>
                  </a:rPr>
                  <a:t>Organic liquid dosage (%)</a:t>
                </a:r>
                <a:endParaRPr lang="en-GB" sz="1200">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39383743"/>
        <c:crosses val="autoZero"/>
        <c:auto val="1"/>
        <c:lblAlgn val="ctr"/>
        <c:lblOffset val="100"/>
        <c:noMultiLvlLbl val="0"/>
      </c:catAx>
      <c:valAx>
        <c:axId val="2139383743"/>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200">
                    <a:latin typeface="Times New Roman" panose="02020603050405020304" pitchFamily="18" charset="0"/>
                    <a:cs typeface="Times New Roman" panose="02020603050405020304" pitchFamily="18" charset="0"/>
                  </a:rPr>
                  <a:t>Particle weight (%)</a:t>
                </a:r>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44874495"/>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400">
                <a:latin typeface="Times New Roman" panose="02020603050405020304" pitchFamily="18" charset="0"/>
                <a:cs typeface="Times New Roman" panose="02020603050405020304" pitchFamily="18" charset="0"/>
              </a:rPr>
              <a:t>T20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Sheet2!$S$18:$S$24</c:f>
                <c:numCache>
                  <c:formatCode>General</c:formatCode>
                  <c:ptCount val="7"/>
                  <c:pt idx="0">
                    <c:v>1.4050768393381279</c:v>
                  </c:pt>
                  <c:pt idx="2">
                    <c:v>3.3799251431552566</c:v>
                  </c:pt>
                  <c:pt idx="4">
                    <c:v>1.5752244679551102</c:v>
                  </c:pt>
                  <c:pt idx="6">
                    <c:v>0.42841931692103363</c:v>
                  </c:pt>
                </c:numCache>
              </c:numRef>
            </c:plus>
            <c:minus>
              <c:numRef>
                <c:f>Sheet2!$S$18:$S$24</c:f>
                <c:numCache>
                  <c:formatCode>General</c:formatCode>
                  <c:ptCount val="7"/>
                  <c:pt idx="0">
                    <c:v>1.4050768393381279</c:v>
                  </c:pt>
                  <c:pt idx="2">
                    <c:v>3.3799251431552566</c:v>
                  </c:pt>
                  <c:pt idx="4">
                    <c:v>1.5752244679551102</c:v>
                  </c:pt>
                  <c:pt idx="6">
                    <c:v>0.42841931692103363</c:v>
                  </c:pt>
                </c:numCache>
              </c:numRef>
            </c:minus>
            <c:spPr>
              <a:noFill/>
              <a:ln w="9525" cap="flat" cmpd="sng" algn="ctr">
                <a:solidFill>
                  <a:schemeClr val="tx1">
                    <a:lumMod val="65000"/>
                    <a:lumOff val="35000"/>
                  </a:schemeClr>
                </a:solidFill>
                <a:round/>
              </a:ln>
              <a:effectLst/>
            </c:spPr>
          </c:errBars>
          <c:cat>
            <c:numRef>
              <c:f>Sheet2!$E$18:$E$24</c:f>
              <c:numCache>
                <c:formatCode>0.00</c:formatCode>
                <c:ptCount val="7"/>
                <c:pt idx="0">
                  <c:v>0</c:v>
                </c:pt>
                <c:pt idx="2">
                  <c:v>2.8</c:v>
                </c:pt>
                <c:pt idx="4">
                  <c:v>5.6</c:v>
                </c:pt>
                <c:pt idx="6">
                  <c:v>9.3000000000000007</c:v>
                </c:pt>
              </c:numCache>
            </c:numRef>
          </c:cat>
          <c:val>
            <c:numRef>
              <c:f>Sheet2!$M$18:$M$24</c:f>
              <c:numCache>
                <c:formatCode>0.00</c:formatCode>
                <c:ptCount val="7"/>
                <c:pt idx="0">
                  <c:v>85.713333333333367</c:v>
                </c:pt>
                <c:pt idx="2">
                  <c:v>67.239999999999995</c:v>
                </c:pt>
                <c:pt idx="4">
                  <c:v>48.933333333333302</c:v>
                </c:pt>
                <c:pt idx="6">
                  <c:v>44.993333333333368</c:v>
                </c:pt>
              </c:numCache>
            </c:numRef>
          </c:val>
          <c:extLst>
            <c:ext xmlns:c16="http://schemas.microsoft.com/office/drawing/2014/chart" uri="{C3380CC4-5D6E-409C-BE32-E72D297353CC}">
              <c16:uniqueId val="{00000000-8A3C-4102-8DC9-D1BE8C64BD9D}"/>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Sheet2!$T$18:$T$24</c:f>
                <c:numCache>
                  <c:formatCode>General</c:formatCode>
                  <c:ptCount val="7"/>
                  <c:pt idx="0">
                    <c:v>2.3264905530290552</c:v>
                  </c:pt>
                  <c:pt idx="2">
                    <c:v>4.0592352383176689</c:v>
                  </c:pt>
                  <c:pt idx="4">
                    <c:v>2.3089580141507824</c:v>
                  </c:pt>
                  <c:pt idx="6">
                    <c:v>3.120143802953828</c:v>
                  </c:pt>
                </c:numCache>
              </c:numRef>
            </c:plus>
            <c:minus>
              <c:numRef>
                <c:f>Sheet2!$T$18:$T$24</c:f>
                <c:numCache>
                  <c:formatCode>General</c:formatCode>
                  <c:ptCount val="7"/>
                  <c:pt idx="0">
                    <c:v>2.3264905530290552</c:v>
                  </c:pt>
                  <c:pt idx="2">
                    <c:v>4.0592352383176689</c:v>
                  </c:pt>
                  <c:pt idx="4">
                    <c:v>2.3089580141507824</c:v>
                  </c:pt>
                  <c:pt idx="6">
                    <c:v>3.120143802953828</c:v>
                  </c:pt>
                </c:numCache>
              </c:numRef>
            </c:minus>
            <c:spPr>
              <a:noFill/>
              <a:ln w="9525" cap="flat" cmpd="sng" algn="ctr">
                <a:solidFill>
                  <a:schemeClr val="tx1">
                    <a:lumMod val="65000"/>
                    <a:lumOff val="35000"/>
                  </a:schemeClr>
                </a:solidFill>
                <a:round/>
              </a:ln>
              <a:effectLst/>
            </c:spPr>
          </c:errBars>
          <c:cat>
            <c:numRef>
              <c:f>Sheet2!$E$18:$E$24</c:f>
              <c:numCache>
                <c:formatCode>0.00</c:formatCode>
                <c:ptCount val="7"/>
                <c:pt idx="0">
                  <c:v>0</c:v>
                </c:pt>
                <c:pt idx="2">
                  <c:v>2.8</c:v>
                </c:pt>
                <c:pt idx="4">
                  <c:v>5.6</c:v>
                </c:pt>
                <c:pt idx="6">
                  <c:v>9.3000000000000007</c:v>
                </c:pt>
              </c:numCache>
            </c:numRef>
          </c:cat>
          <c:val>
            <c:numRef>
              <c:f>Sheet2!$N$18:$N$24</c:f>
              <c:numCache>
                <c:formatCode>0.00</c:formatCode>
                <c:ptCount val="7"/>
                <c:pt idx="0">
                  <c:v>6.8199999999999745</c:v>
                </c:pt>
                <c:pt idx="2">
                  <c:v>25.040000000000024</c:v>
                </c:pt>
                <c:pt idx="4">
                  <c:v>44.913333333333348</c:v>
                </c:pt>
                <c:pt idx="6">
                  <c:v>48.926666666666648</c:v>
                </c:pt>
              </c:numCache>
            </c:numRef>
          </c:val>
          <c:extLst>
            <c:ext xmlns:c16="http://schemas.microsoft.com/office/drawing/2014/chart" uri="{C3380CC4-5D6E-409C-BE32-E72D297353CC}">
              <c16:uniqueId val="{00000001-8A3C-4102-8DC9-D1BE8C64BD9D}"/>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Sheet2!$E$18:$E$24</c:f>
              <c:numCache>
                <c:formatCode>0.00</c:formatCode>
                <c:ptCount val="7"/>
                <c:pt idx="0">
                  <c:v>0</c:v>
                </c:pt>
                <c:pt idx="2">
                  <c:v>2.8</c:v>
                </c:pt>
                <c:pt idx="4">
                  <c:v>5.6</c:v>
                </c:pt>
                <c:pt idx="6">
                  <c:v>9.3000000000000007</c:v>
                </c:pt>
              </c:numCache>
            </c:numRef>
          </c:cat>
          <c:val>
            <c:numRef>
              <c:f>Sheet2!$O$18:$O$24</c:f>
              <c:numCache>
                <c:formatCode>0.00</c:formatCode>
                <c:ptCount val="7"/>
                <c:pt idx="0">
                  <c:v>7.466666666666673</c:v>
                </c:pt>
                <c:pt idx="2">
                  <c:v>7.7199999999999784</c:v>
                </c:pt>
                <c:pt idx="4">
                  <c:v>6.1533333333333511</c:v>
                </c:pt>
                <c:pt idx="6">
                  <c:v>6.0799999999999814</c:v>
                </c:pt>
              </c:numCache>
            </c:numRef>
          </c:val>
          <c:extLst>
            <c:ext xmlns:c16="http://schemas.microsoft.com/office/drawing/2014/chart" uri="{C3380CC4-5D6E-409C-BE32-E72D297353CC}">
              <c16:uniqueId val="{00000002-8A3C-4102-8DC9-D1BE8C64BD9D}"/>
            </c:ext>
          </c:extLst>
        </c:ser>
        <c:dLbls>
          <c:dLblPos val="ctr"/>
          <c:showLegendKey val="0"/>
          <c:showVal val="1"/>
          <c:showCatName val="0"/>
          <c:showSerName val="0"/>
          <c:showPercent val="0"/>
          <c:showBubbleSize val="0"/>
        </c:dLbls>
        <c:gapWidth val="60"/>
        <c:overlap val="100"/>
        <c:axId val="2144876895"/>
        <c:axId val="2107645279"/>
      </c:barChart>
      <c:catAx>
        <c:axId val="2144876895"/>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200" b="0" i="0" kern="1200" baseline="0">
                    <a:solidFill>
                      <a:srgbClr val="595959"/>
                    </a:solidFill>
                    <a:effectLst/>
                    <a:latin typeface="Times New Roman" panose="02020603050405020304" pitchFamily="18" charset="0"/>
                    <a:cs typeface="Times New Roman" panose="02020603050405020304" pitchFamily="18" charset="0"/>
                  </a:rPr>
                  <a:t>Organic liquid dosage (%)</a:t>
                </a:r>
                <a:endParaRPr lang="en-GB" sz="1200">
                  <a:effectLst/>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07645279"/>
        <c:crosses val="autoZero"/>
        <c:auto val="1"/>
        <c:lblAlgn val="ctr"/>
        <c:lblOffset val="100"/>
        <c:noMultiLvlLbl val="0"/>
      </c:catAx>
      <c:valAx>
        <c:axId val="2107645279"/>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200">
                    <a:latin typeface="Times New Roman" panose="02020603050405020304" pitchFamily="18" charset="0"/>
                    <a:cs typeface="Times New Roman" panose="02020603050405020304" pitchFamily="18" charset="0"/>
                  </a:rPr>
                  <a:t>Particle weight (%)</a:t>
                </a:r>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44876895"/>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a:latin typeface="Times New Roman" panose="02020603050405020304" pitchFamily="18" charset="0"/>
                <a:cs typeface="Times New Roman" panose="02020603050405020304" pitchFamily="18" charset="0"/>
              </a:rPr>
              <a:t>T40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stacked"/>
        <c:varyColors val="0"/>
        <c:ser>
          <c:idx val="0"/>
          <c:order val="0"/>
          <c:tx>
            <c:v>tail</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Sheet2!$S$30:$S$36</c:f>
                <c:numCache>
                  <c:formatCode>General</c:formatCode>
                  <c:ptCount val="7"/>
                  <c:pt idx="0">
                    <c:v>6.4808163930171236</c:v>
                  </c:pt>
                  <c:pt idx="2">
                    <c:v>5.3313120903248876</c:v>
                  </c:pt>
                  <c:pt idx="4">
                    <c:v>3.4084469503476047</c:v>
                  </c:pt>
                  <c:pt idx="6">
                    <c:v>1.2029852054137997</c:v>
                  </c:pt>
                </c:numCache>
              </c:numRef>
            </c:plus>
            <c:minus>
              <c:numRef>
                <c:f>Sheet2!$S$30:$S$36</c:f>
                <c:numCache>
                  <c:formatCode>General</c:formatCode>
                  <c:ptCount val="7"/>
                  <c:pt idx="0">
                    <c:v>6.4808163930171236</c:v>
                  </c:pt>
                  <c:pt idx="2">
                    <c:v>5.3313120903248876</c:v>
                  </c:pt>
                  <c:pt idx="4">
                    <c:v>3.4084469503476047</c:v>
                  </c:pt>
                  <c:pt idx="6">
                    <c:v>1.2029852054137997</c:v>
                  </c:pt>
                </c:numCache>
              </c:numRef>
            </c:minus>
            <c:spPr>
              <a:noFill/>
              <a:ln w="9525" cap="flat" cmpd="sng" algn="ctr">
                <a:solidFill>
                  <a:schemeClr val="tx1">
                    <a:lumMod val="65000"/>
                    <a:lumOff val="35000"/>
                  </a:schemeClr>
                </a:solidFill>
                <a:round/>
              </a:ln>
              <a:effectLst/>
            </c:spPr>
          </c:errBars>
          <c:cat>
            <c:numRef>
              <c:f>Sheet2!$E$30:$E$36</c:f>
              <c:numCache>
                <c:formatCode>0.00</c:formatCode>
                <c:ptCount val="7"/>
                <c:pt idx="0">
                  <c:v>0</c:v>
                </c:pt>
                <c:pt idx="2">
                  <c:v>2.8</c:v>
                </c:pt>
                <c:pt idx="4">
                  <c:v>5.6</c:v>
                </c:pt>
                <c:pt idx="6">
                  <c:v>9.3000000000000007</c:v>
                </c:pt>
              </c:numCache>
            </c:numRef>
          </c:cat>
          <c:val>
            <c:numRef>
              <c:f>Sheet2!$M$30:$M$36</c:f>
              <c:numCache>
                <c:formatCode>0.00</c:formatCode>
                <c:ptCount val="7"/>
                <c:pt idx="0">
                  <c:v>86.539999999999978</c:v>
                </c:pt>
                <c:pt idx="2">
                  <c:v>55.973333333333301</c:v>
                </c:pt>
                <c:pt idx="4">
                  <c:v>45.680000000000007</c:v>
                </c:pt>
                <c:pt idx="6">
                  <c:v>42.833333333333314</c:v>
                </c:pt>
              </c:numCache>
            </c:numRef>
          </c:val>
          <c:extLst>
            <c:ext xmlns:c16="http://schemas.microsoft.com/office/drawing/2014/chart" uri="{C3380CC4-5D6E-409C-BE32-E72D297353CC}">
              <c16:uniqueId val="{00000000-8536-4F07-A65E-E6B0E565B266}"/>
            </c:ext>
          </c:extLst>
        </c:ser>
        <c:ser>
          <c:idx val="1"/>
          <c:order val="1"/>
          <c:tx>
            <c:v>concentrate</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errBars>
            <c:errBarType val="both"/>
            <c:errValType val="cust"/>
            <c:noEndCap val="0"/>
            <c:plus>
              <c:numRef>
                <c:f>Sheet2!$T$30:$T$36</c:f>
                <c:numCache>
                  <c:formatCode>General</c:formatCode>
                  <c:ptCount val="7"/>
                  <c:pt idx="0">
                    <c:v>8.6409403315457585</c:v>
                  </c:pt>
                  <c:pt idx="2">
                    <c:v>3.9502847919836936</c:v>
                  </c:pt>
                  <c:pt idx="4">
                    <c:v>2.3907001299015</c:v>
                  </c:pt>
                  <c:pt idx="6">
                    <c:v>1.3060785343071444</c:v>
                  </c:pt>
                </c:numCache>
              </c:numRef>
            </c:plus>
            <c:minus>
              <c:numRef>
                <c:f>Sheet2!$T$30:$T$36</c:f>
                <c:numCache>
                  <c:formatCode>General</c:formatCode>
                  <c:ptCount val="7"/>
                  <c:pt idx="0">
                    <c:v>8.6409403315457585</c:v>
                  </c:pt>
                  <c:pt idx="2">
                    <c:v>3.9502847919836936</c:v>
                  </c:pt>
                  <c:pt idx="4">
                    <c:v>2.3907001299015</c:v>
                  </c:pt>
                  <c:pt idx="6">
                    <c:v>1.3060785343071444</c:v>
                  </c:pt>
                </c:numCache>
              </c:numRef>
            </c:minus>
            <c:spPr>
              <a:noFill/>
              <a:ln w="9525" cap="flat" cmpd="sng" algn="ctr">
                <a:solidFill>
                  <a:schemeClr val="tx1">
                    <a:lumMod val="65000"/>
                    <a:lumOff val="35000"/>
                  </a:schemeClr>
                </a:solidFill>
                <a:round/>
              </a:ln>
              <a:effectLst/>
            </c:spPr>
          </c:errBars>
          <c:cat>
            <c:numRef>
              <c:f>Sheet2!$E$30:$E$36</c:f>
              <c:numCache>
                <c:formatCode>0.00</c:formatCode>
                <c:ptCount val="7"/>
                <c:pt idx="0">
                  <c:v>0</c:v>
                </c:pt>
                <c:pt idx="2">
                  <c:v>2.8</c:v>
                </c:pt>
                <c:pt idx="4">
                  <c:v>5.6</c:v>
                </c:pt>
                <c:pt idx="6">
                  <c:v>9.3000000000000007</c:v>
                </c:pt>
              </c:numCache>
            </c:numRef>
          </c:cat>
          <c:val>
            <c:numRef>
              <c:f>Sheet2!$N$30:$N$36</c:f>
              <c:numCache>
                <c:formatCode>0.00</c:formatCode>
                <c:ptCount val="7"/>
                <c:pt idx="0">
                  <c:v>7.3000000000000105</c:v>
                </c:pt>
                <c:pt idx="2">
                  <c:v>37.926666666666677</c:v>
                </c:pt>
                <c:pt idx="4">
                  <c:v>48.653333333333308</c:v>
                </c:pt>
                <c:pt idx="6">
                  <c:v>52.026666666666678</c:v>
                </c:pt>
              </c:numCache>
            </c:numRef>
          </c:val>
          <c:extLst>
            <c:ext xmlns:c16="http://schemas.microsoft.com/office/drawing/2014/chart" uri="{C3380CC4-5D6E-409C-BE32-E72D297353CC}">
              <c16:uniqueId val="{00000001-8536-4F07-A65E-E6B0E565B266}"/>
            </c:ext>
          </c:extLst>
        </c:ser>
        <c:ser>
          <c:idx val="2"/>
          <c:order val="2"/>
          <c:tx>
            <c:v>loss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Sheet2!$E$30:$E$36</c:f>
              <c:numCache>
                <c:formatCode>0.00</c:formatCode>
                <c:ptCount val="7"/>
                <c:pt idx="0">
                  <c:v>0</c:v>
                </c:pt>
                <c:pt idx="2">
                  <c:v>2.8</c:v>
                </c:pt>
                <c:pt idx="4">
                  <c:v>5.6</c:v>
                </c:pt>
                <c:pt idx="6">
                  <c:v>9.3000000000000007</c:v>
                </c:pt>
              </c:numCache>
            </c:numRef>
          </c:cat>
          <c:val>
            <c:numRef>
              <c:f>Sheet2!$O$30:$O$36</c:f>
              <c:numCache>
                <c:formatCode>0.00</c:formatCode>
                <c:ptCount val="7"/>
                <c:pt idx="0">
                  <c:v>6.1600000000000028</c:v>
                </c:pt>
                <c:pt idx="2">
                  <c:v>6.1000000000000236</c:v>
                </c:pt>
                <c:pt idx="4">
                  <c:v>5.6666666666666936</c:v>
                </c:pt>
                <c:pt idx="6">
                  <c:v>5.1400000000000112</c:v>
                </c:pt>
              </c:numCache>
            </c:numRef>
          </c:val>
          <c:extLst>
            <c:ext xmlns:c16="http://schemas.microsoft.com/office/drawing/2014/chart" uri="{C3380CC4-5D6E-409C-BE32-E72D297353CC}">
              <c16:uniqueId val="{00000002-8536-4F07-A65E-E6B0E565B266}"/>
            </c:ext>
          </c:extLst>
        </c:ser>
        <c:dLbls>
          <c:dLblPos val="ctr"/>
          <c:showLegendKey val="0"/>
          <c:showVal val="1"/>
          <c:showCatName val="0"/>
          <c:showSerName val="0"/>
          <c:showPercent val="0"/>
          <c:showBubbleSize val="0"/>
        </c:dLbls>
        <c:gapWidth val="60"/>
        <c:overlap val="100"/>
        <c:axId val="2144875935"/>
        <c:axId val="2142908767"/>
      </c:barChart>
      <c:catAx>
        <c:axId val="2144875935"/>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200" b="0" i="0" kern="1200" baseline="0">
                    <a:solidFill>
                      <a:srgbClr val="595959"/>
                    </a:solidFill>
                    <a:effectLst/>
                    <a:latin typeface="Times New Roman" panose="02020603050405020304" pitchFamily="18" charset="0"/>
                    <a:cs typeface="Times New Roman" panose="02020603050405020304" pitchFamily="18" charset="0"/>
                  </a:rPr>
                  <a:t>Organic liquid dosage (%)</a:t>
                </a:r>
                <a:endParaRPr lang="en-GB" sz="1200">
                  <a:effectLst/>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42908767"/>
        <c:crosses val="autoZero"/>
        <c:auto val="1"/>
        <c:lblAlgn val="ctr"/>
        <c:lblOffset val="100"/>
        <c:noMultiLvlLbl val="0"/>
      </c:catAx>
      <c:valAx>
        <c:axId val="2142908767"/>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200">
                    <a:latin typeface="Times New Roman" panose="02020603050405020304" pitchFamily="18" charset="0"/>
                    <a:cs typeface="Times New Roman" panose="02020603050405020304" pitchFamily="18" charset="0"/>
                  </a:rPr>
                  <a:t>Particle weight (%)</a:t>
                </a:r>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44875935"/>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a:latin typeface="Times New Roman" panose="02020603050405020304" pitchFamily="18" charset="0"/>
                <a:cs typeface="Times New Roman" panose="02020603050405020304" pitchFamily="18" charset="0"/>
              </a:rPr>
              <a:t>TiO</a:t>
            </a:r>
            <a:r>
              <a:rPr lang="en-IN" baseline="-25000">
                <a:latin typeface="Times New Roman" panose="02020603050405020304" pitchFamily="18" charset="0"/>
                <a:cs typeface="Times New Roman" panose="02020603050405020304" pitchFamily="18" charset="0"/>
              </a:rPr>
              <a:t>2</a:t>
            </a:r>
            <a:r>
              <a:rPr lang="en-IN" baseline="0">
                <a:latin typeface="Times New Roman" panose="02020603050405020304" pitchFamily="18" charset="0"/>
                <a:cs typeface="Times New Roman" panose="02020603050405020304" pitchFamily="18" charset="0"/>
              </a:rPr>
              <a:t> recovery in concentrate</a:t>
            </a:r>
            <a:endParaRPr lang="en-IN">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scatterChart>
        <c:scatterStyle val="lineMarker"/>
        <c:varyColors val="0"/>
        <c:ser>
          <c:idx val="0"/>
          <c:order val="0"/>
          <c:tx>
            <c:v>T0</c:v>
          </c:tx>
          <c:spPr>
            <a:ln w="28575" cap="rnd">
              <a:solidFill>
                <a:schemeClr val="accent1"/>
              </a:solidFill>
              <a:round/>
            </a:ln>
            <a:effectLst/>
          </c:spPr>
          <c:marker>
            <c:symbol val="circle"/>
            <c:size val="5"/>
            <c:spPr>
              <a:solidFill>
                <a:schemeClr val="accent1"/>
              </a:solidFill>
              <a:ln w="9525">
                <a:solidFill>
                  <a:schemeClr val="accent1"/>
                </a:solidFill>
              </a:ln>
              <a:effectLst/>
            </c:spPr>
          </c:marker>
          <c:errBars>
            <c:errDir val="y"/>
            <c:errBarType val="both"/>
            <c:errValType val="cust"/>
            <c:noEndCap val="0"/>
            <c:plus>
              <c:numRef>
                <c:f>Sheet2!$J$68:$J$71</c:f>
                <c:numCache>
                  <c:formatCode>General</c:formatCode>
                  <c:ptCount val="4"/>
                  <c:pt idx="0">
                    <c:v>0.82299256645753471</c:v>
                  </c:pt>
                  <c:pt idx="1">
                    <c:v>2.3465856198125521</c:v>
                  </c:pt>
                  <c:pt idx="2">
                    <c:v>1.8668421250872222</c:v>
                  </c:pt>
                  <c:pt idx="3">
                    <c:v>1.9485112174284176</c:v>
                  </c:pt>
                </c:numCache>
              </c:numRef>
            </c:plus>
            <c:minus>
              <c:numRef>
                <c:f>Sheet2!$J$68:$J$71</c:f>
                <c:numCache>
                  <c:formatCode>General</c:formatCode>
                  <c:ptCount val="4"/>
                  <c:pt idx="0">
                    <c:v>0.82299256645753471</c:v>
                  </c:pt>
                  <c:pt idx="1">
                    <c:v>2.3465856198125521</c:v>
                  </c:pt>
                  <c:pt idx="2">
                    <c:v>1.8668421250872222</c:v>
                  </c:pt>
                  <c:pt idx="3">
                    <c:v>1.9485112174284176</c:v>
                  </c:pt>
                </c:numCache>
              </c:numRef>
            </c:minus>
            <c:spPr>
              <a:noFill/>
              <a:ln w="9525" cap="flat" cmpd="sng" algn="ctr">
                <a:solidFill>
                  <a:schemeClr val="tx1">
                    <a:lumMod val="65000"/>
                    <a:lumOff val="35000"/>
                  </a:schemeClr>
                </a:solidFill>
                <a:round/>
              </a:ln>
              <a:effectLst/>
            </c:spPr>
          </c:errBars>
          <c:xVal>
            <c:numRef>
              <c:f>Sheet2!$F$68:$F$71</c:f>
              <c:numCache>
                <c:formatCode>General</c:formatCode>
                <c:ptCount val="4"/>
                <c:pt idx="0" formatCode="0.0">
                  <c:v>0</c:v>
                </c:pt>
                <c:pt idx="1">
                  <c:v>2.8</c:v>
                </c:pt>
                <c:pt idx="2">
                  <c:v>5.6</c:v>
                </c:pt>
                <c:pt idx="3">
                  <c:v>9.3000000000000007</c:v>
                </c:pt>
              </c:numCache>
            </c:numRef>
          </c:xVal>
          <c:yVal>
            <c:numRef>
              <c:f>Sheet2!$G$68:$G$71</c:f>
              <c:numCache>
                <c:formatCode>0.00</c:formatCode>
                <c:ptCount val="4"/>
                <c:pt idx="0">
                  <c:v>4.3266666666666787</c:v>
                </c:pt>
                <c:pt idx="1">
                  <c:v>7.5733333333333581</c:v>
                </c:pt>
                <c:pt idx="2">
                  <c:v>10.119999999999981</c:v>
                </c:pt>
                <c:pt idx="3">
                  <c:v>12.273333333333388</c:v>
                </c:pt>
              </c:numCache>
            </c:numRef>
          </c:yVal>
          <c:smooth val="0"/>
          <c:extLst>
            <c:ext xmlns:c16="http://schemas.microsoft.com/office/drawing/2014/chart" uri="{C3380CC4-5D6E-409C-BE32-E72D297353CC}">
              <c16:uniqueId val="{00000000-40BF-450B-87E3-DF9A7FEBED99}"/>
            </c:ext>
          </c:extLst>
        </c:ser>
        <c:ser>
          <c:idx val="1"/>
          <c:order val="1"/>
          <c:tx>
            <c:v>T20</c:v>
          </c:tx>
          <c:spPr>
            <a:ln w="28575" cap="rnd">
              <a:solidFill>
                <a:schemeClr val="accent2"/>
              </a:solidFill>
              <a:round/>
            </a:ln>
            <a:effectLst/>
          </c:spPr>
          <c:marker>
            <c:symbol val="circle"/>
            <c:size val="5"/>
            <c:spPr>
              <a:solidFill>
                <a:schemeClr val="accent2"/>
              </a:solidFill>
              <a:ln w="9525">
                <a:solidFill>
                  <a:schemeClr val="accent2"/>
                </a:solidFill>
              </a:ln>
              <a:effectLst/>
            </c:spPr>
          </c:marker>
          <c:errBars>
            <c:errDir val="y"/>
            <c:errBarType val="both"/>
            <c:errValType val="cust"/>
            <c:noEndCap val="0"/>
            <c:plus>
              <c:numRef>
                <c:f>Sheet2!$K$68:$K$71</c:f>
                <c:numCache>
                  <c:formatCode>General</c:formatCode>
                  <c:ptCount val="4"/>
                  <c:pt idx="0">
                    <c:v>2.3264905530290552</c:v>
                  </c:pt>
                  <c:pt idx="1">
                    <c:v>4.0592352383176689</c:v>
                  </c:pt>
                  <c:pt idx="2">
                    <c:v>2.3089580141507824</c:v>
                  </c:pt>
                  <c:pt idx="3">
                    <c:v>3.120143802953828</c:v>
                  </c:pt>
                </c:numCache>
              </c:numRef>
            </c:plus>
            <c:minus>
              <c:numRef>
                <c:f>Sheet2!$K$68:$K$71</c:f>
                <c:numCache>
                  <c:formatCode>General</c:formatCode>
                  <c:ptCount val="4"/>
                  <c:pt idx="0">
                    <c:v>2.3264905530290552</c:v>
                  </c:pt>
                  <c:pt idx="1">
                    <c:v>4.0592352383176689</c:v>
                  </c:pt>
                  <c:pt idx="2">
                    <c:v>2.3089580141507824</c:v>
                  </c:pt>
                  <c:pt idx="3">
                    <c:v>3.120143802953828</c:v>
                  </c:pt>
                </c:numCache>
              </c:numRef>
            </c:minus>
            <c:spPr>
              <a:noFill/>
              <a:ln w="9525" cap="flat" cmpd="sng" algn="ctr">
                <a:solidFill>
                  <a:schemeClr val="tx1">
                    <a:lumMod val="65000"/>
                    <a:lumOff val="35000"/>
                  </a:schemeClr>
                </a:solidFill>
                <a:round/>
              </a:ln>
              <a:effectLst/>
            </c:spPr>
          </c:errBars>
          <c:xVal>
            <c:numRef>
              <c:f>Sheet2!$F$68:$F$71</c:f>
              <c:numCache>
                <c:formatCode>General</c:formatCode>
                <c:ptCount val="4"/>
                <c:pt idx="0" formatCode="0.0">
                  <c:v>0</c:v>
                </c:pt>
                <c:pt idx="1">
                  <c:v>2.8</c:v>
                </c:pt>
                <c:pt idx="2">
                  <c:v>5.6</c:v>
                </c:pt>
                <c:pt idx="3">
                  <c:v>9.3000000000000007</c:v>
                </c:pt>
              </c:numCache>
            </c:numRef>
          </c:xVal>
          <c:yVal>
            <c:numRef>
              <c:f>Sheet2!$H$68:$H$71</c:f>
              <c:numCache>
                <c:formatCode>0.00</c:formatCode>
                <c:ptCount val="4"/>
                <c:pt idx="0">
                  <c:v>6.8199999999999745</c:v>
                </c:pt>
                <c:pt idx="1">
                  <c:v>25.040000000000024</c:v>
                </c:pt>
                <c:pt idx="2">
                  <c:v>44.913333333333348</c:v>
                </c:pt>
                <c:pt idx="3">
                  <c:v>48.926666666666648</c:v>
                </c:pt>
              </c:numCache>
            </c:numRef>
          </c:yVal>
          <c:smooth val="0"/>
          <c:extLst>
            <c:ext xmlns:c16="http://schemas.microsoft.com/office/drawing/2014/chart" uri="{C3380CC4-5D6E-409C-BE32-E72D297353CC}">
              <c16:uniqueId val="{00000001-40BF-450B-87E3-DF9A7FEBED99}"/>
            </c:ext>
          </c:extLst>
        </c:ser>
        <c:ser>
          <c:idx val="2"/>
          <c:order val="2"/>
          <c:tx>
            <c:v>T40</c:v>
          </c:tx>
          <c:spPr>
            <a:ln w="28575" cap="rnd">
              <a:solidFill>
                <a:schemeClr val="accent3"/>
              </a:solidFill>
              <a:round/>
            </a:ln>
            <a:effectLst/>
          </c:spPr>
          <c:marker>
            <c:symbol val="circle"/>
            <c:size val="5"/>
            <c:spPr>
              <a:solidFill>
                <a:schemeClr val="accent3"/>
              </a:solidFill>
              <a:ln w="9525">
                <a:solidFill>
                  <a:schemeClr val="accent3"/>
                </a:solidFill>
              </a:ln>
              <a:effectLst/>
            </c:spPr>
          </c:marker>
          <c:errBars>
            <c:errDir val="y"/>
            <c:errBarType val="both"/>
            <c:errValType val="cust"/>
            <c:noEndCap val="0"/>
            <c:plus>
              <c:numRef>
                <c:f>Sheet2!$L$68:$L$71</c:f>
                <c:numCache>
                  <c:formatCode>General</c:formatCode>
                  <c:ptCount val="4"/>
                  <c:pt idx="0">
                    <c:v>8.6409403315457585</c:v>
                  </c:pt>
                  <c:pt idx="1">
                    <c:v>3.9502847919836936</c:v>
                  </c:pt>
                  <c:pt idx="2">
                    <c:v>2.3907001299015</c:v>
                  </c:pt>
                  <c:pt idx="3">
                    <c:v>1.3060785343071444</c:v>
                  </c:pt>
                </c:numCache>
              </c:numRef>
            </c:plus>
            <c:minus>
              <c:numRef>
                <c:f>Sheet2!$L$68:$L$71</c:f>
                <c:numCache>
                  <c:formatCode>General</c:formatCode>
                  <c:ptCount val="4"/>
                  <c:pt idx="0">
                    <c:v>8.6409403315457585</c:v>
                  </c:pt>
                  <c:pt idx="1">
                    <c:v>3.9502847919836936</c:v>
                  </c:pt>
                  <c:pt idx="2">
                    <c:v>2.3907001299015</c:v>
                  </c:pt>
                  <c:pt idx="3">
                    <c:v>1.3060785343071444</c:v>
                  </c:pt>
                </c:numCache>
              </c:numRef>
            </c:minus>
            <c:spPr>
              <a:noFill/>
              <a:ln w="9525" cap="flat" cmpd="sng" algn="ctr">
                <a:solidFill>
                  <a:schemeClr val="tx1">
                    <a:lumMod val="65000"/>
                    <a:lumOff val="35000"/>
                  </a:schemeClr>
                </a:solidFill>
                <a:round/>
              </a:ln>
              <a:effectLst/>
            </c:spPr>
          </c:errBars>
          <c:xVal>
            <c:numRef>
              <c:f>Sheet2!$F$68:$F$71</c:f>
              <c:numCache>
                <c:formatCode>General</c:formatCode>
                <c:ptCount val="4"/>
                <c:pt idx="0" formatCode="0.0">
                  <c:v>0</c:v>
                </c:pt>
                <c:pt idx="1">
                  <c:v>2.8</c:v>
                </c:pt>
                <c:pt idx="2">
                  <c:v>5.6</c:v>
                </c:pt>
                <c:pt idx="3">
                  <c:v>9.3000000000000007</c:v>
                </c:pt>
              </c:numCache>
            </c:numRef>
          </c:xVal>
          <c:yVal>
            <c:numRef>
              <c:f>Sheet2!$I$68:$I$71</c:f>
              <c:numCache>
                <c:formatCode>0.00</c:formatCode>
                <c:ptCount val="4"/>
                <c:pt idx="0">
                  <c:v>7.3000000000000105</c:v>
                </c:pt>
                <c:pt idx="1">
                  <c:v>37.926666666666677</c:v>
                </c:pt>
                <c:pt idx="2">
                  <c:v>48.653333333333308</c:v>
                </c:pt>
                <c:pt idx="3">
                  <c:v>52.026666666666678</c:v>
                </c:pt>
              </c:numCache>
            </c:numRef>
          </c:yVal>
          <c:smooth val="0"/>
          <c:extLst>
            <c:ext xmlns:c16="http://schemas.microsoft.com/office/drawing/2014/chart" uri="{C3380CC4-5D6E-409C-BE32-E72D297353CC}">
              <c16:uniqueId val="{00000002-40BF-450B-87E3-DF9A7FEBED99}"/>
            </c:ext>
          </c:extLst>
        </c:ser>
        <c:dLbls>
          <c:showLegendKey val="0"/>
          <c:showVal val="0"/>
          <c:showCatName val="0"/>
          <c:showSerName val="0"/>
          <c:showPercent val="0"/>
          <c:showBubbleSize val="0"/>
        </c:dLbls>
        <c:axId val="2144889375"/>
        <c:axId val="2107596175"/>
        <c:extLst>
          <c:ext xmlns:c15="http://schemas.microsoft.com/office/drawing/2012/chart" uri="{02D57815-91ED-43cb-92C2-25804820EDAC}">
            <c15:filteredScatterSeries>
              <c15:ser>
                <c:idx val="3"/>
                <c:order val="3"/>
                <c:tx>
                  <c:v>C0</c:v>
                </c:tx>
                <c:spPr>
                  <a:ln w="28575" cap="rnd">
                    <a:solidFill>
                      <a:schemeClr val="accent4"/>
                    </a:solidFill>
                    <a:round/>
                  </a:ln>
                  <a:effectLst/>
                </c:spPr>
                <c:marker>
                  <c:symbol val="circle"/>
                  <c:size val="5"/>
                  <c:spPr>
                    <a:solidFill>
                      <a:schemeClr val="accent4"/>
                    </a:solidFill>
                    <a:ln w="9525">
                      <a:solidFill>
                        <a:schemeClr val="accent4"/>
                      </a:solidFill>
                    </a:ln>
                    <a:effectLst/>
                  </c:spPr>
                </c:marker>
                <c:yVal>
                  <c:numRef>
                    <c:extLst>
                      <c:ext uri="{02D57815-91ED-43cb-92C2-25804820EDAC}">
                        <c15:formulaRef>
                          <c15:sqref>Sheet1!$K$63:$K$66</c15:sqref>
                        </c15:formulaRef>
                      </c:ext>
                    </c:extLst>
                    <c:numCache>
                      <c:formatCode>0.00</c:formatCode>
                      <c:ptCount val="4"/>
                      <c:pt idx="0">
                        <c:v>10.023333333333353</c:v>
                      </c:pt>
                      <c:pt idx="1">
                        <c:v>52.683333333333337</c:v>
                      </c:pt>
                      <c:pt idx="2">
                        <c:v>78.366666666666688</c:v>
                      </c:pt>
                      <c:pt idx="3">
                        <c:v>89.236666666666636</c:v>
                      </c:pt>
                    </c:numCache>
                  </c:numRef>
                </c:yVal>
                <c:smooth val="0"/>
                <c:extLst>
                  <c:ext xmlns:c16="http://schemas.microsoft.com/office/drawing/2014/chart" uri="{C3380CC4-5D6E-409C-BE32-E72D297353CC}">
                    <c16:uniqueId val="{00000000-1E16-4BB6-AA00-AA2C921C3799}"/>
                  </c:ext>
                </c:extLst>
              </c15:ser>
            </c15:filteredScatterSeries>
            <c15:filteredScatterSeries>
              <c15:ser>
                <c:idx val="4"/>
                <c:order val="4"/>
                <c:tx>
                  <c:v>C20</c:v>
                </c:tx>
                <c:spPr>
                  <a:ln w="28575" cap="rnd">
                    <a:solidFill>
                      <a:schemeClr val="accent5"/>
                    </a:solidFill>
                    <a:round/>
                  </a:ln>
                  <a:effectLst/>
                </c:spPr>
                <c:marker>
                  <c:symbol val="circle"/>
                  <c:size val="5"/>
                  <c:spPr>
                    <a:solidFill>
                      <a:schemeClr val="accent5"/>
                    </a:solidFill>
                    <a:ln w="9525">
                      <a:solidFill>
                        <a:schemeClr val="accent5"/>
                      </a:solidFill>
                    </a:ln>
                    <a:effectLst/>
                  </c:spPr>
                </c:marker>
                <c:yVal>
                  <c:numRef>
                    <c:extLst xmlns:c15="http://schemas.microsoft.com/office/drawing/2012/chart">
                      <c:ext xmlns:c15="http://schemas.microsoft.com/office/drawing/2012/chart" uri="{02D57815-91ED-43cb-92C2-25804820EDAC}">
                        <c15:formulaRef>
                          <c15:sqref>Sheet1!$L$63:$L$66</c15:sqref>
                        </c15:formulaRef>
                      </c:ext>
                    </c:extLst>
                    <c:numCache>
                      <c:formatCode>0.00</c:formatCode>
                      <c:ptCount val="4"/>
                      <c:pt idx="0">
                        <c:v>12.153333333333343</c:v>
                      </c:pt>
                      <c:pt idx="1">
                        <c:v>50.266666666666652</c:v>
                      </c:pt>
                      <c:pt idx="2">
                        <c:v>76.499999999999986</c:v>
                      </c:pt>
                      <c:pt idx="3">
                        <c:v>84.436666666666667</c:v>
                      </c:pt>
                    </c:numCache>
                  </c:numRef>
                </c:yVal>
                <c:smooth val="0"/>
                <c:extLst xmlns:c15="http://schemas.microsoft.com/office/drawing/2012/chart">
                  <c:ext xmlns:c16="http://schemas.microsoft.com/office/drawing/2014/chart" uri="{C3380CC4-5D6E-409C-BE32-E72D297353CC}">
                    <c16:uniqueId val="{00000001-1E16-4BB6-AA00-AA2C921C3799}"/>
                  </c:ext>
                </c:extLst>
              </c15:ser>
            </c15:filteredScatterSeries>
            <c15:filteredScatterSeries>
              <c15:ser>
                <c:idx val="5"/>
                <c:order val="5"/>
                <c:tx>
                  <c:v>C40</c:v>
                </c:tx>
                <c:spPr>
                  <a:ln w="28575" cap="rnd">
                    <a:solidFill>
                      <a:schemeClr val="accent6"/>
                    </a:solidFill>
                    <a:round/>
                  </a:ln>
                  <a:effectLst/>
                </c:spPr>
                <c:marker>
                  <c:symbol val="circle"/>
                  <c:size val="5"/>
                  <c:spPr>
                    <a:solidFill>
                      <a:schemeClr val="accent6"/>
                    </a:solidFill>
                    <a:ln w="9525">
                      <a:solidFill>
                        <a:schemeClr val="accent6"/>
                      </a:solidFill>
                    </a:ln>
                    <a:effectLst/>
                  </c:spPr>
                </c:marker>
                <c:yVal>
                  <c:numRef>
                    <c:extLst xmlns:c15="http://schemas.microsoft.com/office/drawing/2012/chart">
                      <c:ext xmlns:c15="http://schemas.microsoft.com/office/drawing/2012/chart" uri="{02D57815-91ED-43cb-92C2-25804820EDAC}">
                        <c15:formulaRef>
                          <c15:sqref>Sheet1!$M$63:$M$66</c15:sqref>
                        </c15:formulaRef>
                      </c:ext>
                    </c:extLst>
                    <c:numCache>
                      <c:formatCode>0.00</c:formatCode>
                      <c:ptCount val="4"/>
                      <c:pt idx="0">
                        <c:v>14.656666666666675</c:v>
                      </c:pt>
                      <c:pt idx="1">
                        <c:v>57.790000000000013</c:v>
                      </c:pt>
                      <c:pt idx="2">
                        <c:v>75.703333333333319</c:v>
                      </c:pt>
                      <c:pt idx="3">
                        <c:v>84.17000000000003</c:v>
                      </c:pt>
                    </c:numCache>
                  </c:numRef>
                </c:yVal>
                <c:smooth val="0"/>
                <c:extLst xmlns:c15="http://schemas.microsoft.com/office/drawing/2012/chart">
                  <c:ext xmlns:c16="http://schemas.microsoft.com/office/drawing/2014/chart" uri="{C3380CC4-5D6E-409C-BE32-E72D297353CC}">
                    <c16:uniqueId val="{00000002-1E16-4BB6-AA00-AA2C921C3799}"/>
                  </c:ext>
                </c:extLst>
              </c15:ser>
            </c15:filteredScatterSeries>
          </c:ext>
        </c:extLst>
      </c:scatterChart>
      <c:valAx>
        <c:axId val="2144889375"/>
        <c:scaling>
          <c:orientation val="minMax"/>
          <c:max val="9.3000000000000007"/>
          <c:min val="0"/>
        </c:scaling>
        <c:delete val="0"/>
        <c:axPos val="b"/>
        <c:title>
          <c:tx>
            <c:rich>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200" b="0" i="0" kern="1200" baseline="0">
                    <a:solidFill>
                      <a:srgbClr val="595959"/>
                    </a:solidFill>
                    <a:effectLst/>
                    <a:latin typeface="Times New Roman" panose="02020603050405020304" pitchFamily="18" charset="0"/>
                    <a:cs typeface="Times New Roman" panose="02020603050405020304" pitchFamily="18" charset="0"/>
                  </a:rPr>
                  <a:t>Organic liquid dosage (%)</a:t>
                </a:r>
                <a:endParaRPr lang="en-GB" sz="1200">
                  <a:effectLst/>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07596175"/>
        <c:crosses val="autoZero"/>
        <c:crossBetween val="midCat"/>
        <c:majorUnit val="2.8"/>
      </c:valAx>
      <c:valAx>
        <c:axId val="2107596175"/>
        <c:scaling>
          <c:orientation val="minMax"/>
          <c:max val="1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200">
                    <a:latin typeface="Times New Roman" panose="02020603050405020304" pitchFamily="18" charset="0"/>
                    <a:cs typeface="Times New Roman" panose="02020603050405020304" pitchFamily="18" charset="0"/>
                  </a:rPr>
                  <a:t>Recovery in concentrate (%)</a:t>
                </a:r>
              </a:p>
            </c:rich>
          </c:tx>
          <c:layout>
            <c:manualLayout>
              <c:xMode val="edge"/>
              <c:yMode val="edge"/>
              <c:x val="3.2337962962962964E-2"/>
              <c:y val="0.13588401848163018"/>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44889375"/>
        <c:crosses val="autoZero"/>
        <c:crossBetween val="midCat"/>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600">
                <a:latin typeface="Times New Roman" panose="02020603050405020304" pitchFamily="18" charset="0"/>
                <a:cs typeface="Times New Roman" panose="02020603050405020304" pitchFamily="18" charset="0"/>
              </a:rPr>
              <a:t>C0T0</a:t>
            </a:r>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v>calculated</c:v>
          </c:tx>
          <c:spPr>
            <a:solidFill>
              <a:schemeClr val="accent1"/>
            </a:solidFill>
            <a:ln>
              <a:noFill/>
            </a:ln>
            <a:effectLst/>
          </c:spPr>
          <c:invertIfNegative val="0"/>
          <c:errBars>
            <c:errBarType val="both"/>
            <c:errValType val="cust"/>
            <c:noEndCap val="0"/>
            <c:plus>
              <c:numRef>
                <c:f>'exp act binary'!$E$23:$E$29</c:f>
                <c:numCache>
                  <c:formatCode>General</c:formatCode>
                  <c:ptCount val="7"/>
                  <c:pt idx="0">
                    <c:v>2.8420000000000711</c:v>
                  </c:pt>
                  <c:pt idx="2">
                    <c:v>6.3699999999999442</c:v>
                  </c:pt>
                  <c:pt idx="4">
                    <c:v>5.9779999999999935</c:v>
                  </c:pt>
                  <c:pt idx="6">
                    <c:v>2.7832000000000305</c:v>
                  </c:pt>
                </c:numCache>
              </c:numRef>
            </c:plus>
            <c:minus>
              <c:numRef>
                <c:f>'exp act binary'!$E$23:$E$29</c:f>
                <c:numCache>
                  <c:formatCode>General</c:formatCode>
                  <c:ptCount val="7"/>
                  <c:pt idx="0">
                    <c:v>2.8420000000000711</c:v>
                  </c:pt>
                  <c:pt idx="2">
                    <c:v>6.3699999999999442</c:v>
                  </c:pt>
                  <c:pt idx="4">
                    <c:v>5.9779999999999935</c:v>
                  </c:pt>
                  <c:pt idx="6">
                    <c:v>2.7832000000000305</c:v>
                  </c:pt>
                </c:numCache>
              </c:numRef>
            </c:minus>
            <c:spPr>
              <a:noFill/>
              <a:ln w="9525" cap="flat" cmpd="sng" algn="ctr">
                <a:solidFill>
                  <a:schemeClr val="tx1">
                    <a:lumMod val="65000"/>
                    <a:lumOff val="35000"/>
                  </a:schemeClr>
                </a:solidFill>
                <a:round/>
              </a:ln>
              <a:effectLst/>
            </c:spPr>
          </c:errBars>
          <c:cat>
            <c:numRef>
              <c:f>'exp act binary'!$A$23:$A$29</c:f>
              <c:numCache>
                <c:formatCode>General</c:formatCode>
                <c:ptCount val="7"/>
                <c:pt idx="0">
                  <c:v>0</c:v>
                </c:pt>
                <c:pt idx="2">
                  <c:v>2.8</c:v>
                </c:pt>
                <c:pt idx="4">
                  <c:v>5.6</c:v>
                </c:pt>
                <c:pt idx="6">
                  <c:v>9.3000000000000007</c:v>
                </c:pt>
              </c:numCache>
            </c:numRef>
          </c:cat>
          <c:val>
            <c:numRef>
              <c:f>'exp act binary'!$D$23:$D$29</c:f>
              <c:numCache>
                <c:formatCode>0.00</c:formatCode>
                <c:ptCount val="7"/>
                <c:pt idx="0">
                  <c:v>7.160000000000033</c:v>
                </c:pt>
                <c:pt idx="2">
                  <c:v>29.880000000000017</c:v>
                </c:pt>
                <c:pt idx="4">
                  <c:v>44.084999999999994</c:v>
                </c:pt>
                <c:pt idx="6">
                  <c:v>50.585000000000015</c:v>
                </c:pt>
              </c:numCache>
            </c:numRef>
          </c:val>
          <c:extLst>
            <c:ext xmlns:c16="http://schemas.microsoft.com/office/drawing/2014/chart" uri="{C3380CC4-5D6E-409C-BE32-E72D297353CC}">
              <c16:uniqueId val="{00000000-BE91-4105-BADD-DAF717CC8B58}"/>
            </c:ext>
          </c:extLst>
        </c:ser>
        <c:ser>
          <c:idx val="1"/>
          <c:order val="1"/>
          <c:tx>
            <c:v>actual</c:v>
          </c:tx>
          <c:spPr>
            <a:solidFill>
              <a:schemeClr val="accent3"/>
            </a:solidFill>
            <a:ln>
              <a:noFill/>
            </a:ln>
            <a:effectLst/>
          </c:spPr>
          <c:invertIfNegative val="0"/>
          <c:errBars>
            <c:errBarType val="both"/>
            <c:errValType val="cust"/>
            <c:noEndCap val="0"/>
            <c:plus>
              <c:numRef>
                <c:f>'exp act binary'!$G$23:$G$29</c:f>
                <c:numCache>
                  <c:formatCode>General</c:formatCode>
                  <c:ptCount val="7"/>
                  <c:pt idx="0">
                    <c:v>2.7165156898743437</c:v>
                  </c:pt>
                  <c:pt idx="2">
                    <c:v>4.0558899656343685</c:v>
                  </c:pt>
                  <c:pt idx="4">
                    <c:v>2.1044636413532105</c:v>
                  </c:pt>
                  <c:pt idx="6">
                    <c:v>3.8237139177041901</c:v>
                  </c:pt>
                </c:numCache>
              </c:numRef>
            </c:plus>
            <c:minus>
              <c:numRef>
                <c:f>'exp act binary'!$G$23:$G$29</c:f>
                <c:numCache>
                  <c:formatCode>General</c:formatCode>
                  <c:ptCount val="7"/>
                  <c:pt idx="0">
                    <c:v>2.7165156898743437</c:v>
                  </c:pt>
                  <c:pt idx="2">
                    <c:v>4.0558899656343685</c:v>
                  </c:pt>
                  <c:pt idx="4">
                    <c:v>2.1044636413532105</c:v>
                  </c:pt>
                  <c:pt idx="6">
                    <c:v>3.8237139177041901</c:v>
                  </c:pt>
                </c:numCache>
              </c:numRef>
            </c:minus>
            <c:spPr>
              <a:noFill/>
              <a:ln w="9525" cap="flat" cmpd="sng" algn="ctr">
                <a:solidFill>
                  <a:schemeClr val="tx1">
                    <a:lumMod val="65000"/>
                    <a:lumOff val="35000"/>
                  </a:schemeClr>
                </a:solidFill>
                <a:round/>
              </a:ln>
              <a:effectLst/>
            </c:spPr>
          </c:errBars>
          <c:cat>
            <c:numRef>
              <c:f>'exp act binary'!$A$23:$A$29</c:f>
              <c:numCache>
                <c:formatCode>General</c:formatCode>
                <c:ptCount val="7"/>
                <c:pt idx="0">
                  <c:v>0</c:v>
                </c:pt>
                <c:pt idx="2">
                  <c:v>2.8</c:v>
                </c:pt>
                <c:pt idx="4">
                  <c:v>5.6</c:v>
                </c:pt>
                <c:pt idx="6">
                  <c:v>9.3000000000000007</c:v>
                </c:pt>
              </c:numCache>
            </c:numRef>
          </c:cat>
          <c:val>
            <c:numRef>
              <c:f>'exp act binary'!$F$23:$F$29</c:f>
              <c:numCache>
                <c:formatCode>0.00</c:formatCode>
                <c:ptCount val="7"/>
                <c:pt idx="0">
                  <c:v>2.5200000000000187</c:v>
                </c:pt>
                <c:pt idx="2">
                  <c:v>33.579999999999963</c:v>
                </c:pt>
                <c:pt idx="4">
                  <c:v>41.913333333333348</c:v>
                </c:pt>
                <c:pt idx="6">
                  <c:v>49.54666666666666</c:v>
                </c:pt>
              </c:numCache>
            </c:numRef>
          </c:val>
          <c:extLst>
            <c:ext xmlns:c16="http://schemas.microsoft.com/office/drawing/2014/chart" uri="{C3380CC4-5D6E-409C-BE32-E72D297353CC}">
              <c16:uniqueId val="{00000001-BE91-4105-BADD-DAF717CC8B58}"/>
            </c:ext>
          </c:extLst>
        </c:ser>
        <c:dLbls>
          <c:showLegendKey val="0"/>
          <c:showVal val="0"/>
          <c:showCatName val="0"/>
          <c:showSerName val="0"/>
          <c:showPercent val="0"/>
          <c:showBubbleSize val="0"/>
        </c:dLbls>
        <c:gapWidth val="60"/>
        <c:overlap val="-20"/>
        <c:axId val="1841370751"/>
        <c:axId val="1841353279"/>
      </c:barChart>
      <c:catAx>
        <c:axId val="1841370751"/>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400">
                    <a:latin typeface="Times New Roman" panose="02020603050405020304" pitchFamily="18" charset="0"/>
                    <a:cs typeface="Times New Roman" panose="02020603050405020304" pitchFamily="18" charset="0"/>
                  </a:rPr>
                  <a:t>Organic liquid dosage (%)</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41353279"/>
        <c:crosses val="autoZero"/>
        <c:auto val="1"/>
        <c:lblAlgn val="ctr"/>
        <c:lblOffset val="100"/>
        <c:noMultiLvlLbl val="0"/>
      </c:catAx>
      <c:valAx>
        <c:axId val="1841353279"/>
        <c:scaling>
          <c:orientation val="minMax"/>
          <c:max val="1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400">
                    <a:latin typeface="Times New Roman" panose="02020603050405020304" pitchFamily="18" charset="0"/>
                    <a:cs typeface="Times New Roman" panose="02020603050405020304" pitchFamily="18" charset="0"/>
                  </a:rPr>
                  <a:t>Particle recovery </a:t>
                </a:r>
              </a:p>
              <a:p>
                <a:pPr>
                  <a:defRPr sz="1400">
                    <a:latin typeface="Times New Roman" panose="02020603050405020304" pitchFamily="18" charset="0"/>
                    <a:cs typeface="Times New Roman" panose="02020603050405020304" pitchFamily="18" charset="0"/>
                  </a:defRPr>
                </a:pPr>
                <a:r>
                  <a:rPr lang="en-GB" sz="1400">
                    <a:latin typeface="Times New Roman" panose="02020603050405020304" pitchFamily="18" charset="0"/>
                    <a:cs typeface="Times New Roman" panose="02020603050405020304" pitchFamily="18" charset="0"/>
                  </a:rPr>
                  <a:t>in concentrate (%)</a:t>
                </a:r>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41370751"/>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600"/>
              <a:t>C20T20</a:t>
            </a:r>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v>calculated</c:v>
          </c:tx>
          <c:spPr>
            <a:solidFill>
              <a:schemeClr val="accent1"/>
            </a:solidFill>
            <a:ln>
              <a:noFill/>
            </a:ln>
            <a:effectLst/>
          </c:spPr>
          <c:invertIfNegative val="0"/>
          <c:errBars>
            <c:errBarType val="both"/>
            <c:errValType val="cust"/>
            <c:noEndCap val="0"/>
            <c:plus>
              <c:numRef>
                <c:f>'exp act binary'!$E$36:$E$42</c:f>
                <c:numCache>
                  <c:formatCode>General</c:formatCode>
                  <c:ptCount val="7"/>
                  <c:pt idx="0">
                    <c:v>4.1551999999999794</c:v>
                  </c:pt>
                  <c:pt idx="2">
                    <c:v>2.4500000000000348</c:v>
                  </c:pt>
                  <c:pt idx="4">
                    <c:v>4.4099999999999859</c:v>
                  </c:pt>
                  <c:pt idx="6">
                    <c:v>1.0388000000000159</c:v>
                  </c:pt>
                </c:numCache>
              </c:numRef>
            </c:plus>
            <c:minus>
              <c:numRef>
                <c:f>'exp act binary'!$E$36:$E$42</c:f>
                <c:numCache>
                  <c:formatCode>General</c:formatCode>
                  <c:ptCount val="7"/>
                  <c:pt idx="0">
                    <c:v>4.1551999999999794</c:v>
                  </c:pt>
                  <c:pt idx="2">
                    <c:v>2.4500000000000348</c:v>
                  </c:pt>
                  <c:pt idx="4">
                    <c:v>4.4099999999999859</c:v>
                  </c:pt>
                  <c:pt idx="6">
                    <c:v>1.0388000000000159</c:v>
                  </c:pt>
                </c:numCache>
              </c:numRef>
            </c:minus>
            <c:spPr>
              <a:noFill/>
              <a:ln w="9525" cap="flat" cmpd="sng" algn="ctr">
                <a:solidFill>
                  <a:schemeClr val="tx1">
                    <a:lumMod val="65000"/>
                    <a:lumOff val="35000"/>
                  </a:schemeClr>
                </a:solidFill>
                <a:round/>
              </a:ln>
              <a:effectLst/>
            </c:spPr>
          </c:errBars>
          <c:cat>
            <c:numRef>
              <c:f>'exp act binary'!$A$36:$A$42</c:f>
              <c:numCache>
                <c:formatCode>General</c:formatCode>
                <c:ptCount val="7"/>
                <c:pt idx="0">
                  <c:v>0</c:v>
                </c:pt>
                <c:pt idx="2">
                  <c:v>2.8</c:v>
                </c:pt>
                <c:pt idx="4">
                  <c:v>5.6</c:v>
                </c:pt>
                <c:pt idx="6">
                  <c:v>9.3000000000000007</c:v>
                </c:pt>
              </c:numCache>
            </c:numRef>
          </c:cat>
          <c:val>
            <c:numRef>
              <c:f>'exp act binary'!$D$36:$D$42</c:f>
              <c:numCache>
                <c:formatCode>0.00</c:formatCode>
                <c:ptCount val="7"/>
                <c:pt idx="0">
                  <c:v>10.199999999999994</c:v>
                </c:pt>
                <c:pt idx="2">
                  <c:v>37.544999999999995</c:v>
                </c:pt>
                <c:pt idx="4">
                  <c:v>61.981666666666669</c:v>
                </c:pt>
                <c:pt idx="6">
                  <c:v>67.928333333333327</c:v>
                </c:pt>
              </c:numCache>
            </c:numRef>
          </c:val>
          <c:extLst>
            <c:ext xmlns:c16="http://schemas.microsoft.com/office/drawing/2014/chart" uri="{C3380CC4-5D6E-409C-BE32-E72D297353CC}">
              <c16:uniqueId val="{00000000-BE91-4105-BADD-DAF717CC8B58}"/>
            </c:ext>
          </c:extLst>
        </c:ser>
        <c:ser>
          <c:idx val="1"/>
          <c:order val="1"/>
          <c:tx>
            <c:v>actual</c:v>
          </c:tx>
          <c:spPr>
            <a:solidFill>
              <a:schemeClr val="accent3"/>
            </a:solidFill>
            <a:ln>
              <a:noFill/>
            </a:ln>
            <a:effectLst/>
          </c:spPr>
          <c:invertIfNegative val="0"/>
          <c:errBars>
            <c:errBarType val="both"/>
            <c:errValType val="cust"/>
            <c:noEndCap val="0"/>
            <c:plus>
              <c:numRef>
                <c:f>'exp act binary'!$G$36:$G$42</c:f>
                <c:numCache>
                  <c:formatCode>General</c:formatCode>
                  <c:ptCount val="7"/>
                  <c:pt idx="0">
                    <c:v>2.193215769898873</c:v>
                  </c:pt>
                  <c:pt idx="2">
                    <c:v>0.91345252750212069</c:v>
                  </c:pt>
                  <c:pt idx="4">
                    <c:v>5.2585176179012336</c:v>
                  </c:pt>
                  <c:pt idx="6">
                    <c:v>0.98711726647734888</c:v>
                  </c:pt>
                </c:numCache>
              </c:numRef>
            </c:plus>
            <c:minus>
              <c:numRef>
                <c:f>'exp act binary'!$G$36:$G$42</c:f>
                <c:numCache>
                  <c:formatCode>General</c:formatCode>
                  <c:ptCount val="7"/>
                  <c:pt idx="0">
                    <c:v>2.193215769898873</c:v>
                  </c:pt>
                  <c:pt idx="2">
                    <c:v>0.91345252750212069</c:v>
                  </c:pt>
                  <c:pt idx="4">
                    <c:v>5.2585176179012336</c:v>
                  </c:pt>
                  <c:pt idx="6">
                    <c:v>0.98711726647734888</c:v>
                  </c:pt>
                </c:numCache>
              </c:numRef>
            </c:minus>
            <c:spPr>
              <a:noFill/>
              <a:ln w="9525" cap="flat" cmpd="sng" algn="ctr">
                <a:solidFill>
                  <a:schemeClr val="tx1">
                    <a:lumMod val="65000"/>
                    <a:lumOff val="35000"/>
                  </a:schemeClr>
                </a:solidFill>
                <a:round/>
              </a:ln>
              <a:effectLst/>
            </c:spPr>
          </c:errBars>
          <c:cat>
            <c:numRef>
              <c:f>'exp act binary'!$A$36:$A$42</c:f>
              <c:numCache>
                <c:formatCode>General</c:formatCode>
                <c:ptCount val="7"/>
                <c:pt idx="0">
                  <c:v>0</c:v>
                </c:pt>
                <c:pt idx="2">
                  <c:v>2.8</c:v>
                </c:pt>
                <c:pt idx="4">
                  <c:v>5.6</c:v>
                </c:pt>
                <c:pt idx="6">
                  <c:v>9.3000000000000007</c:v>
                </c:pt>
              </c:numCache>
            </c:numRef>
          </c:cat>
          <c:val>
            <c:numRef>
              <c:f>'exp act binary'!$F$36:$F$42</c:f>
              <c:numCache>
                <c:formatCode>0.00</c:formatCode>
                <c:ptCount val="7"/>
                <c:pt idx="0">
                  <c:v>5.6600000000000135</c:v>
                </c:pt>
                <c:pt idx="2">
                  <c:v>42.519999999999968</c:v>
                </c:pt>
                <c:pt idx="4">
                  <c:v>62.813333333333283</c:v>
                </c:pt>
                <c:pt idx="6">
                  <c:v>73.14666666666669</c:v>
                </c:pt>
              </c:numCache>
            </c:numRef>
          </c:val>
          <c:extLst>
            <c:ext xmlns:c16="http://schemas.microsoft.com/office/drawing/2014/chart" uri="{C3380CC4-5D6E-409C-BE32-E72D297353CC}">
              <c16:uniqueId val="{00000001-BE91-4105-BADD-DAF717CC8B58}"/>
            </c:ext>
          </c:extLst>
        </c:ser>
        <c:dLbls>
          <c:showLegendKey val="0"/>
          <c:showVal val="0"/>
          <c:showCatName val="0"/>
          <c:showSerName val="0"/>
          <c:showPercent val="0"/>
          <c:showBubbleSize val="0"/>
        </c:dLbls>
        <c:gapWidth val="60"/>
        <c:overlap val="-20"/>
        <c:axId val="1841370751"/>
        <c:axId val="1841353279"/>
      </c:barChart>
      <c:catAx>
        <c:axId val="1841370751"/>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Organic liquid dosage (%)</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41353279"/>
        <c:crosses val="autoZero"/>
        <c:auto val="1"/>
        <c:lblAlgn val="ctr"/>
        <c:lblOffset val="100"/>
        <c:noMultiLvlLbl val="0"/>
      </c:catAx>
      <c:valAx>
        <c:axId val="1841353279"/>
        <c:scaling>
          <c:orientation val="minMax"/>
          <c:max val="1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Particle recovery </a:t>
                </a:r>
              </a:p>
              <a:p>
                <a:pPr>
                  <a:defRPr sz="1400">
                    <a:latin typeface="Times New Roman" panose="02020603050405020304" pitchFamily="18" charset="0"/>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in concentrate (%)</a:t>
                </a:r>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41370751"/>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600"/>
              <a:t>C20T40</a:t>
            </a:r>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v>calculated</c:v>
          </c:tx>
          <c:spPr>
            <a:solidFill>
              <a:schemeClr val="accent1"/>
            </a:solidFill>
            <a:ln>
              <a:noFill/>
            </a:ln>
            <a:effectLst/>
          </c:spPr>
          <c:invertIfNegative val="0"/>
          <c:errBars>
            <c:errBarType val="both"/>
            <c:errValType val="cust"/>
            <c:noEndCap val="0"/>
            <c:plus>
              <c:numRef>
                <c:f>'exp act binary'!$E$52:$E$58</c:f>
                <c:numCache>
                  <c:formatCode>General</c:formatCode>
                  <c:ptCount val="7"/>
                  <c:pt idx="0">
                    <c:v>8.6409403315457585</c:v>
                  </c:pt>
                  <c:pt idx="2">
                    <c:v>3.9502847919836936</c:v>
                  </c:pt>
                  <c:pt idx="4">
                    <c:v>2.3907001299015</c:v>
                  </c:pt>
                  <c:pt idx="6">
                    <c:v>1.3060785343071444</c:v>
                  </c:pt>
                </c:numCache>
              </c:numRef>
            </c:plus>
            <c:minus>
              <c:numRef>
                <c:f>'exp act binary'!$E$52:$E$58</c:f>
                <c:numCache>
                  <c:formatCode>General</c:formatCode>
                  <c:ptCount val="7"/>
                  <c:pt idx="0">
                    <c:v>8.6409403315457585</c:v>
                  </c:pt>
                  <c:pt idx="2">
                    <c:v>3.9502847919836936</c:v>
                  </c:pt>
                  <c:pt idx="4">
                    <c:v>2.3907001299015</c:v>
                  </c:pt>
                  <c:pt idx="6">
                    <c:v>1.3060785343071444</c:v>
                  </c:pt>
                </c:numCache>
              </c:numRef>
            </c:minus>
            <c:spPr>
              <a:noFill/>
              <a:ln w="9525" cap="flat" cmpd="sng" algn="ctr">
                <a:solidFill>
                  <a:schemeClr val="tx1">
                    <a:lumMod val="65000"/>
                    <a:lumOff val="35000"/>
                  </a:schemeClr>
                </a:solidFill>
                <a:round/>
              </a:ln>
              <a:effectLst/>
            </c:spPr>
          </c:errBars>
          <c:cat>
            <c:numRef>
              <c:f>'exp act binary'!$A$52:$A$58</c:f>
              <c:numCache>
                <c:formatCode>General</c:formatCode>
                <c:ptCount val="7"/>
                <c:pt idx="0">
                  <c:v>0</c:v>
                </c:pt>
                <c:pt idx="2">
                  <c:v>2.8</c:v>
                </c:pt>
                <c:pt idx="4">
                  <c:v>5.6</c:v>
                </c:pt>
                <c:pt idx="6">
                  <c:v>9.3000000000000007</c:v>
                </c:pt>
              </c:numCache>
            </c:numRef>
          </c:cat>
          <c:val>
            <c:numRef>
              <c:f>'exp act binary'!$D$52:$D$58</c:f>
              <c:numCache>
                <c:formatCode>0.00</c:formatCode>
                <c:ptCount val="7"/>
                <c:pt idx="0">
                  <c:v>10.440000000000012</c:v>
                </c:pt>
                <c:pt idx="2">
                  <c:v>43.988333333333323</c:v>
                </c:pt>
                <c:pt idx="4">
                  <c:v>63.851666666666645</c:v>
                </c:pt>
                <c:pt idx="6">
                  <c:v>69.478333333333339</c:v>
                </c:pt>
              </c:numCache>
            </c:numRef>
          </c:val>
          <c:extLst>
            <c:ext xmlns:c16="http://schemas.microsoft.com/office/drawing/2014/chart" uri="{C3380CC4-5D6E-409C-BE32-E72D297353CC}">
              <c16:uniqueId val="{00000000-BE91-4105-BADD-DAF717CC8B58}"/>
            </c:ext>
          </c:extLst>
        </c:ser>
        <c:ser>
          <c:idx val="1"/>
          <c:order val="1"/>
          <c:tx>
            <c:v>actual</c:v>
          </c:tx>
          <c:spPr>
            <a:solidFill>
              <a:schemeClr val="accent3"/>
            </a:solidFill>
            <a:ln>
              <a:noFill/>
            </a:ln>
            <a:effectLst/>
          </c:spPr>
          <c:invertIfNegative val="0"/>
          <c:errBars>
            <c:errBarType val="both"/>
            <c:errValType val="cust"/>
            <c:noEndCap val="0"/>
            <c:plus>
              <c:numRef>
                <c:f>'exp act binary'!$G$52:$G$58</c:f>
                <c:numCache>
                  <c:formatCode>General</c:formatCode>
                  <c:ptCount val="7"/>
                  <c:pt idx="0">
                    <c:v>0.90424732113385464</c:v>
                  </c:pt>
                  <c:pt idx="2">
                    <c:v>7.0758986086575026</c:v>
                  </c:pt>
                  <c:pt idx="4">
                    <c:v>6.6880530619904786</c:v>
                  </c:pt>
                  <c:pt idx="6">
                    <c:v>4.2618972009084333</c:v>
                  </c:pt>
                </c:numCache>
              </c:numRef>
            </c:plus>
            <c:minus>
              <c:numRef>
                <c:f>'exp act binary'!$G$52:$G$58</c:f>
                <c:numCache>
                  <c:formatCode>General</c:formatCode>
                  <c:ptCount val="7"/>
                  <c:pt idx="0">
                    <c:v>0.90424732113385464</c:v>
                  </c:pt>
                  <c:pt idx="2">
                    <c:v>7.0758986086575026</c:v>
                  </c:pt>
                  <c:pt idx="4">
                    <c:v>6.6880530619904786</c:v>
                  </c:pt>
                  <c:pt idx="6">
                    <c:v>4.2618972009084333</c:v>
                  </c:pt>
                </c:numCache>
              </c:numRef>
            </c:minus>
            <c:spPr>
              <a:noFill/>
              <a:ln w="9525" cap="flat" cmpd="sng" algn="ctr">
                <a:solidFill>
                  <a:schemeClr val="tx1">
                    <a:lumMod val="65000"/>
                    <a:lumOff val="35000"/>
                  </a:schemeClr>
                </a:solidFill>
                <a:round/>
              </a:ln>
              <a:effectLst/>
            </c:spPr>
          </c:errBars>
          <c:cat>
            <c:numRef>
              <c:f>'exp act binary'!$A$52:$A$58</c:f>
              <c:numCache>
                <c:formatCode>General</c:formatCode>
                <c:ptCount val="7"/>
                <c:pt idx="0">
                  <c:v>0</c:v>
                </c:pt>
                <c:pt idx="2">
                  <c:v>2.8</c:v>
                </c:pt>
                <c:pt idx="4">
                  <c:v>5.6</c:v>
                </c:pt>
                <c:pt idx="6">
                  <c:v>9.3000000000000007</c:v>
                </c:pt>
              </c:numCache>
            </c:numRef>
          </c:cat>
          <c:val>
            <c:numRef>
              <c:f>'exp act binary'!$F$52:$F$58</c:f>
              <c:numCache>
                <c:formatCode>0.00</c:formatCode>
                <c:ptCount val="7"/>
                <c:pt idx="0">
                  <c:v>4.6466666666666434</c:v>
                </c:pt>
                <c:pt idx="2">
                  <c:v>47.399999999999984</c:v>
                </c:pt>
                <c:pt idx="4">
                  <c:v>65.859999999999985</c:v>
                </c:pt>
                <c:pt idx="6">
                  <c:v>79.953333333333305</c:v>
                </c:pt>
              </c:numCache>
            </c:numRef>
          </c:val>
          <c:extLst>
            <c:ext xmlns:c16="http://schemas.microsoft.com/office/drawing/2014/chart" uri="{C3380CC4-5D6E-409C-BE32-E72D297353CC}">
              <c16:uniqueId val="{00000001-BE91-4105-BADD-DAF717CC8B58}"/>
            </c:ext>
          </c:extLst>
        </c:ser>
        <c:dLbls>
          <c:showLegendKey val="0"/>
          <c:showVal val="0"/>
          <c:showCatName val="0"/>
          <c:showSerName val="0"/>
          <c:showPercent val="0"/>
          <c:showBubbleSize val="0"/>
        </c:dLbls>
        <c:gapWidth val="60"/>
        <c:overlap val="-20"/>
        <c:axId val="1841370751"/>
        <c:axId val="1841353279"/>
      </c:barChart>
      <c:catAx>
        <c:axId val="1841370751"/>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Organic liquid dosage (%)</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41353279"/>
        <c:crosses val="autoZero"/>
        <c:auto val="1"/>
        <c:lblAlgn val="ctr"/>
        <c:lblOffset val="100"/>
        <c:noMultiLvlLbl val="0"/>
      </c:catAx>
      <c:valAx>
        <c:axId val="1841353279"/>
        <c:scaling>
          <c:orientation val="minMax"/>
          <c:max val="1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Particle recovery </a:t>
                </a:r>
              </a:p>
              <a:p>
                <a:pPr>
                  <a:defRPr sz="1400">
                    <a:latin typeface="Times New Roman" panose="02020603050405020304" pitchFamily="18" charset="0"/>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in concentrate (%)</a:t>
                </a:r>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41370751"/>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600"/>
              <a:t>C40T20</a:t>
            </a:r>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v>calculated</c:v>
          </c:tx>
          <c:spPr>
            <a:solidFill>
              <a:schemeClr val="accent1"/>
            </a:solidFill>
            <a:ln>
              <a:noFill/>
            </a:ln>
            <a:effectLst/>
          </c:spPr>
          <c:invertIfNegative val="0"/>
          <c:errBars>
            <c:errBarType val="both"/>
            <c:errValType val="cust"/>
            <c:noEndCap val="0"/>
            <c:plus>
              <c:numRef>
                <c:f>'exp act binary'!$E$67:$E$73</c:f>
                <c:numCache>
                  <c:formatCode>General</c:formatCode>
                  <c:ptCount val="7"/>
                  <c:pt idx="0">
                    <c:v>1.2740000000000773</c:v>
                  </c:pt>
                  <c:pt idx="2">
                    <c:v>7.7419999999999769</c:v>
                  </c:pt>
                  <c:pt idx="4">
                    <c:v>1.9011999999999141</c:v>
                  </c:pt>
                  <c:pt idx="6">
                    <c:v>2.7047999999999628</c:v>
                  </c:pt>
                </c:numCache>
              </c:numRef>
            </c:plus>
            <c:minus>
              <c:numRef>
                <c:f>'exp act binary'!$E$67:$E$73</c:f>
                <c:numCache>
                  <c:formatCode>General</c:formatCode>
                  <c:ptCount val="7"/>
                  <c:pt idx="0">
                    <c:v>1.2740000000000773</c:v>
                  </c:pt>
                  <c:pt idx="2">
                    <c:v>7.7419999999999769</c:v>
                  </c:pt>
                  <c:pt idx="4">
                    <c:v>1.9011999999999141</c:v>
                  </c:pt>
                  <c:pt idx="6">
                    <c:v>2.7047999999999628</c:v>
                  </c:pt>
                </c:numCache>
              </c:numRef>
            </c:minus>
            <c:spPr>
              <a:noFill/>
              <a:ln w="9525" cap="flat" cmpd="sng" algn="ctr">
                <a:solidFill>
                  <a:schemeClr val="tx1">
                    <a:lumMod val="65000"/>
                    <a:lumOff val="35000"/>
                  </a:schemeClr>
                </a:solidFill>
                <a:round/>
              </a:ln>
              <a:effectLst/>
            </c:spPr>
          </c:errBars>
          <c:cat>
            <c:numRef>
              <c:f>'exp act binary'!$A$67:$A$73</c:f>
              <c:numCache>
                <c:formatCode>General</c:formatCode>
                <c:ptCount val="7"/>
                <c:pt idx="0">
                  <c:v>0</c:v>
                </c:pt>
                <c:pt idx="2">
                  <c:v>2.8</c:v>
                </c:pt>
                <c:pt idx="4">
                  <c:v>5.6</c:v>
                </c:pt>
                <c:pt idx="6">
                  <c:v>9.3000000000000007</c:v>
                </c:pt>
              </c:numCache>
            </c:numRef>
          </c:cat>
          <c:val>
            <c:numRef>
              <c:f>'exp act binary'!$D$67:$D$73</c:f>
              <c:numCache>
                <c:formatCode>0.00</c:formatCode>
                <c:ptCount val="7"/>
                <c:pt idx="0">
                  <c:v>11.114999999999993</c:v>
                </c:pt>
                <c:pt idx="2">
                  <c:v>42.175000000000018</c:v>
                </c:pt>
                <c:pt idx="4">
                  <c:v>62.571666666666658</c:v>
                </c:pt>
                <c:pt idx="6">
                  <c:v>66.203333333333347</c:v>
                </c:pt>
              </c:numCache>
            </c:numRef>
          </c:val>
          <c:extLst>
            <c:ext xmlns:c16="http://schemas.microsoft.com/office/drawing/2014/chart" uri="{C3380CC4-5D6E-409C-BE32-E72D297353CC}">
              <c16:uniqueId val="{00000000-BE91-4105-BADD-DAF717CC8B58}"/>
            </c:ext>
          </c:extLst>
        </c:ser>
        <c:ser>
          <c:idx val="1"/>
          <c:order val="1"/>
          <c:tx>
            <c:v>actual</c:v>
          </c:tx>
          <c:spPr>
            <a:solidFill>
              <a:schemeClr val="accent3"/>
            </a:solidFill>
            <a:ln>
              <a:noFill/>
            </a:ln>
            <a:effectLst/>
          </c:spPr>
          <c:invertIfNegative val="0"/>
          <c:errBars>
            <c:errBarType val="both"/>
            <c:errValType val="cust"/>
            <c:noEndCap val="0"/>
            <c:plus>
              <c:numRef>
                <c:f>'exp act binary'!$G$67:$G$73</c:f>
                <c:numCache>
                  <c:formatCode>General</c:formatCode>
                  <c:ptCount val="7"/>
                  <c:pt idx="0">
                    <c:v>1.7540996246888174</c:v>
                  </c:pt>
                  <c:pt idx="2">
                    <c:v>7.023050722996163</c:v>
                  </c:pt>
                  <c:pt idx="4">
                    <c:v>5.9422309854501787</c:v>
                  </c:pt>
                  <c:pt idx="6">
                    <c:v>7.2490682362172327</c:v>
                  </c:pt>
                </c:numCache>
              </c:numRef>
            </c:plus>
            <c:minus>
              <c:numRef>
                <c:f>'exp act binary'!$G$67:$G$73</c:f>
                <c:numCache>
                  <c:formatCode>General</c:formatCode>
                  <c:ptCount val="7"/>
                  <c:pt idx="0">
                    <c:v>1.7540996246888174</c:v>
                  </c:pt>
                  <c:pt idx="2">
                    <c:v>7.023050722996163</c:v>
                  </c:pt>
                  <c:pt idx="4">
                    <c:v>5.9422309854501787</c:v>
                  </c:pt>
                  <c:pt idx="6">
                    <c:v>7.2490682362172327</c:v>
                  </c:pt>
                </c:numCache>
              </c:numRef>
            </c:minus>
            <c:spPr>
              <a:noFill/>
              <a:ln w="9525" cap="flat" cmpd="sng" algn="ctr">
                <a:solidFill>
                  <a:schemeClr val="tx1">
                    <a:lumMod val="65000"/>
                    <a:lumOff val="35000"/>
                  </a:schemeClr>
                </a:solidFill>
                <a:round/>
              </a:ln>
              <a:effectLst/>
            </c:spPr>
          </c:errBars>
          <c:cat>
            <c:numRef>
              <c:f>'exp act binary'!$A$67:$A$73</c:f>
              <c:numCache>
                <c:formatCode>General</c:formatCode>
                <c:ptCount val="7"/>
                <c:pt idx="0">
                  <c:v>0</c:v>
                </c:pt>
                <c:pt idx="2">
                  <c:v>2.8</c:v>
                </c:pt>
                <c:pt idx="4">
                  <c:v>5.6</c:v>
                </c:pt>
                <c:pt idx="6">
                  <c:v>9.3000000000000007</c:v>
                </c:pt>
              </c:numCache>
            </c:numRef>
          </c:cat>
          <c:val>
            <c:numRef>
              <c:f>'exp act binary'!$F$67:$F$73</c:f>
              <c:numCache>
                <c:formatCode>0.00</c:formatCode>
                <c:ptCount val="7"/>
                <c:pt idx="0">
                  <c:v>3.6600000000000263</c:v>
                </c:pt>
                <c:pt idx="2">
                  <c:v>38.033333333333303</c:v>
                </c:pt>
                <c:pt idx="4">
                  <c:v>57.733333333333348</c:v>
                </c:pt>
                <c:pt idx="6">
                  <c:v>76.779999999999987</c:v>
                </c:pt>
              </c:numCache>
            </c:numRef>
          </c:val>
          <c:extLst>
            <c:ext xmlns:c16="http://schemas.microsoft.com/office/drawing/2014/chart" uri="{C3380CC4-5D6E-409C-BE32-E72D297353CC}">
              <c16:uniqueId val="{00000001-BE91-4105-BADD-DAF717CC8B58}"/>
            </c:ext>
          </c:extLst>
        </c:ser>
        <c:dLbls>
          <c:showLegendKey val="0"/>
          <c:showVal val="0"/>
          <c:showCatName val="0"/>
          <c:showSerName val="0"/>
          <c:showPercent val="0"/>
          <c:showBubbleSize val="0"/>
        </c:dLbls>
        <c:gapWidth val="60"/>
        <c:overlap val="-20"/>
        <c:axId val="1841370751"/>
        <c:axId val="1841353279"/>
      </c:barChart>
      <c:catAx>
        <c:axId val="1841370751"/>
        <c:scaling>
          <c:orientation val="minMax"/>
        </c:scaling>
        <c:delete val="0"/>
        <c:axPos val="b"/>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baseline="0">
                    <a:solidFill>
                      <a:srgbClr val="000000">
                        <a:lumMod val="65000"/>
                        <a:lumOff val="35000"/>
                      </a:srgbClr>
                    </a:solidFill>
                    <a:latin typeface="Times New Roman" panose="02020603050405020304" pitchFamily="18" charset="0"/>
                    <a:ea typeface="+mn-ea"/>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Organic liquid dosage (%)</a:t>
                </a: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baseline="0">
                  <a:solidFill>
                    <a:srgbClr val="000000">
                      <a:lumMod val="65000"/>
                      <a:lumOff val="35000"/>
                    </a:srgb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41353279"/>
        <c:crosses val="autoZero"/>
        <c:auto val="1"/>
        <c:lblAlgn val="ctr"/>
        <c:lblOffset val="100"/>
        <c:noMultiLvlLbl val="0"/>
      </c:catAx>
      <c:valAx>
        <c:axId val="1841353279"/>
        <c:scaling>
          <c:orientation val="minMax"/>
          <c:max val="1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Particle recovery </a:t>
                </a:r>
              </a:p>
              <a:p>
                <a:pPr>
                  <a:defRPr sz="1400">
                    <a:latin typeface="Times New Roman" panose="02020603050405020304" pitchFamily="18" charset="0"/>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in concentrate (%)</a:t>
                </a:r>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41370751"/>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IN" sz="1600"/>
              <a:t>C40T40</a:t>
            </a:r>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v>calculated</c:v>
          </c:tx>
          <c:spPr>
            <a:solidFill>
              <a:schemeClr val="accent1"/>
            </a:solidFill>
            <a:ln>
              <a:noFill/>
            </a:ln>
            <a:effectLst/>
          </c:spPr>
          <c:invertIfNegative val="0"/>
          <c:errBars>
            <c:errBarType val="both"/>
            <c:errValType val="cust"/>
            <c:noEndCap val="0"/>
            <c:plus>
              <c:numRef>
                <c:f>'exp act binary'!$E$83:$E$89</c:f>
                <c:numCache>
                  <c:formatCode>General</c:formatCode>
                  <c:ptCount val="7"/>
                  <c:pt idx="0">
                    <c:v>8.6409403315457585</c:v>
                  </c:pt>
                  <c:pt idx="2">
                    <c:v>3.9502847919836936</c:v>
                  </c:pt>
                  <c:pt idx="4">
                    <c:v>2.3907001299015</c:v>
                  </c:pt>
                  <c:pt idx="6">
                    <c:v>1.3060785343071444</c:v>
                  </c:pt>
                </c:numCache>
              </c:numRef>
            </c:plus>
            <c:minus>
              <c:numRef>
                <c:f>'exp act binary'!$E$83:$E$89</c:f>
                <c:numCache>
                  <c:formatCode>General</c:formatCode>
                  <c:ptCount val="7"/>
                  <c:pt idx="0">
                    <c:v>8.6409403315457585</c:v>
                  </c:pt>
                  <c:pt idx="2">
                    <c:v>3.9502847919836936</c:v>
                  </c:pt>
                  <c:pt idx="4">
                    <c:v>2.3907001299015</c:v>
                  </c:pt>
                  <c:pt idx="6">
                    <c:v>1.3060785343071444</c:v>
                  </c:pt>
                </c:numCache>
              </c:numRef>
            </c:minus>
            <c:spPr>
              <a:noFill/>
              <a:ln w="9525" cap="flat" cmpd="sng" algn="ctr">
                <a:solidFill>
                  <a:schemeClr val="tx1">
                    <a:lumMod val="65000"/>
                    <a:lumOff val="35000"/>
                  </a:schemeClr>
                </a:solidFill>
                <a:round/>
              </a:ln>
              <a:effectLst/>
            </c:spPr>
          </c:errBars>
          <c:cat>
            <c:numRef>
              <c:f>'exp act binary'!$A$83:$A$89</c:f>
              <c:numCache>
                <c:formatCode>General</c:formatCode>
                <c:ptCount val="7"/>
                <c:pt idx="0">
                  <c:v>0</c:v>
                </c:pt>
                <c:pt idx="2">
                  <c:v>2.8</c:v>
                </c:pt>
                <c:pt idx="4">
                  <c:v>5.6</c:v>
                </c:pt>
                <c:pt idx="6">
                  <c:v>9.3000000000000007</c:v>
                </c:pt>
              </c:numCache>
            </c:numRef>
          </c:cat>
          <c:val>
            <c:numRef>
              <c:f>'exp act binary'!$D$83:$D$89</c:f>
              <c:numCache>
                <c:formatCode>0.00</c:formatCode>
                <c:ptCount val="7"/>
                <c:pt idx="0">
                  <c:v>11.355000000000011</c:v>
                </c:pt>
                <c:pt idx="2">
                  <c:v>48.618333333333347</c:v>
                </c:pt>
                <c:pt idx="4">
                  <c:v>64.441666666666634</c:v>
                </c:pt>
                <c:pt idx="6">
                  <c:v>67.753333333333359</c:v>
                </c:pt>
              </c:numCache>
            </c:numRef>
          </c:val>
          <c:extLst>
            <c:ext xmlns:c16="http://schemas.microsoft.com/office/drawing/2014/chart" uri="{C3380CC4-5D6E-409C-BE32-E72D297353CC}">
              <c16:uniqueId val="{00000000-BE91-4105-BADD-DAF717CC8B58}"/>
            </c:ext>
          </c:extLst>
        </c:ser>
        <c:ser>
          <c:idx val="1"/>
          <c:order val="1"/>
          <c:tx>
            <c:v>actual</c:v>
          </c:tx>
          <c:spPr>
            <a:solidFill>
              <a:schemeClr val="accent3"/>
            </a:solidFill>
            <a:ln>
              <a:noFill/>
            </a:ln>
            <a:effectLst/>
          </c:spPr>
          <c:invertIfNegative val="0"/>
          <c:errBars>
            <c:errBarType val="both"/>
            <c:errValType val="cust"/>
            <c:noEndCap val="0"/>
            <c:plus>
              <c:numRef>
                <c:f>'exp act binary'!$G$83:$G$89</c:f>
                <c:numCache>
                  <c:formatCode>General</c:formatCode>
                  <c:ptCount val="7"/>
                  <c:pt idx="0">
                    <c:v>0.87155744121274126</c:v>
                  </c:pt>
                  <c:pt idx="2">
                    <c:v>3.9230259432116137</c:v>
                  </c:pt>
                  <c:pt idx="4">
                    <c:v>6.6222480291816241</c:v>
                  </c:pt>
                  <c:pt idx="6">
                    <c:v>1.0403397393800313</c:v>
                  </c:pt>
                </c:numCache>
              </c:numRef>
            </c:plus>
            <c:minus>
              <c:numRef>
                <c:f>'exp act binary'!$G$83:$G$89</c:f>
                <c:numCache>
                  <c:formatCode>General</c:formatCode>
                  <c:ptCount val="7"/>
                  <c:pt idx="0">
                    <c:v>0.87155744121274126</c:v>
                  </c:pt>
                  <c:pt idx="2">
                    <c:v>3.9230259432116137</c:v>
                  </c:pt>
                  <c:pt idx="4">
                    <c:v>6.6222480291816241</c:v>
                  </c:pt>
                  <c:pt idx="6">
                    <c:v>1.0403397393800313</c:v>
                  </c:pt>
                </c:numCache>
              </c:numRef>
            </c:minus>
            <c:spPr>
              <a:noFill/>
              <a:ln w="9525" cap="flat" cmpd="sng" algn="ctr">
                <a:solidFill>
                  <a:schemeClr val="tx1">
                    <a:lumMod val="65000"/>
                    <a:lumOff val="35000"/>
                  </a:schemeClr>
                </a:solidFill>
                <a:round/>
              </a:ln>
              <a:effectLst/>
            </c:spPr>
          </c:errBars>
          <c:cat>
            <c:numRef>
              <c:f>'exp act binary'!$A$83:$A$89</c:f>
              <c:numCache>
                <c:formatCode>General</c:formatCode>
                <c:ptCount val="7"/>
                <c:pt idx="0">
                  <c:v>0</c:v>
                </c:pt>
                <c:pt idx="2">
                  <c:v>2.8</c:v>
                </c:pt>
                <c:pt idx="4">
                  <c:v>5.6</c:v>
                </c:pt>
                <c:pt idx="6">
                  <c:v>9.3000000000000007</c:v>
                </c:pt>
              </c:numCache>
            </c:numRef>
          </c:cat>
          <c:val>
            <c:numRef>
              <c:f>'exp act binary'!$F$83:$F$89</c:f>
              <c:numCache>
                <c:formatCode>0.00</c:formatCode>
                <c:ptCount val="7"/>
                <c:pt idx="0">
                  <c:v>3.5999999999999885</c:v>
                </c:pt>
                <c:pt idx="2">
                  <c:v>48.053333333333342</c:v>
                </c:pt>
                <c:pt idx="4">
                  <c:v>69.95999999999998</c:v>
                </c:pt>
                <c:pt idx="6">
                  <c:v>83.840000000000032</c:v>
                </c:pt>
              </c:numCache>
            </c:numRef>
          </c:val>
          <c:extLst>
            <c:ext xmlns:c16="http://schemas.microsoft.com/office/drawing/2014/chart" uri="{C3380CC4-5D6E-409C-BE32-E72D297353CC}">
              <c16:uniqueId val="{00000001-BE91-4105-BADD-DAF717CC8B58}"/>
            </c:ext>
          </c:extLst>
        </c:ser>
        <c:dLbls>
          <c:showLegendKey val="0"/>
          <c:showVal val="0"/>
          <c:showCatName val="0"/>
          <c:showSerName val="0"/>
          <c:showPercent val="0"/>
          <c:showBubbleSize val="0"/>
        </c:dLbls>
        <c:gapWidth val="60"/>
        <c:overlap val="-20"/>
        <c:axId val="1841370751"/>
        <c:axId val="1841353279"/>
      </c:barChart>
      <c:catAx>
        <c:axId val="1841370751"/>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Organic liquid dosage (%)</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41353279"/>
        <c:crosses val="autoZero"/>
        <c:auto val="1"/>
        <c:lblAlgn val="ctr"/>
        <c:lblOffset val="100"/>
        <c:noMultiLvlLbl val="0"/>
      </c:catAx>
      <c:valAx>
        <c:axId val="1841353279"/>
        <c:scaling>
          <c:orientation val="minMax"/>
          <c:max val="1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Particle recovery </a:t>
                </a:r>
              </a:p>
              <a:p>
                <a:pPr>
                  <a:defRPr sz="1400">
                    <a:latin typeface="Times New Roman" panose="02020603050405020304" pitchFamily="18" charset="0"/>
                    <a:cs typeface="Times New Roman" panose="02020603050405020304" pitchFamily="18" charset="0"/>
                  </a:defRPr>
                </a:pPr>
                <a:r>
                  <a:rPr lang="en-GB" sz="1400" b="0" i="0" u="none" strike="noStrike" kern="1200" baseline="0">
                    <a:solidFill>
                      <a:srgbClr val="000000">
                        <a:lumMod val="65000"/>
                        <a:lumOff val="35000"/>
                      </a:srgbClr>
                    </a:solidFill>
                    <a:latin typeface="Times New Roman" panose="02020603050405020304" pitchFamily="18" charset="0"/>
                    <a:cs typeface="Times New Roman" panose="02020603050405020304" pitchFamily="18" charset="0"/>
                  </a:rPr>
                  <a:t>in concentrate (%)</a:t>
                </a:r>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841370751"/>
        <c:crosses val="autoZero"/>
        <c:crossBetween val="between"/>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r>
              <a:rPr lang="en-IN" sz="1600"/>
              <a:t>Recovery</a:t>
            </a:r>
            <a:r>
              <a:rPr lang="en-IN" sz="1600" baseline="0"/>
              <a:t> of particle mixtures in concentrate</a:t>
            </a:r>
            <a:endParaRPr lang="en-IN" sz="1600"/>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Sheet3!$A$2</c:f>
              <c:strCache>
                <c:ptCount val="1"/>
                <c:pt idx="0">
                  <c:v>C0T0</c:v>
                </c:pt>
              </c:strCache>
            </c:strRef>
          </c:tx>
          <c:spPr>
            <a:ln w="25400" cap="rnd">
              <a:noFill/>
              <a:round/>
            </a:ln>
            <a:effectLst/>
          </c:spPr>
          <c:marker>
            <c:symbol val="square"/>
            <c:size val="7"/>
            <c:spPr>
              <a:solidFill>
                <a:schemeClr val="accent1"/>
              </a:solidFill>
              <a:ln w="9525">
                <a:solidFill>
                  <a:schemeClr val="accent1"/>
                </a:solidFill>
              </a:ln>
              <a:effectLst/>
            </c:spPr>
          </c:marker>
          <c:xVal>
            <c:numRef>
              <c:f>Sheet3!$B$2:$B$5</c:f>
              <c:numCache>
                <c:formatCode>0.00</c:formatCode>
                <c:ptCount val="4"/>
                <c:pt idx="0">
                  <c:v>7.160000000000033</c:v>
                </c:pt>
                <c:pt idx="1">
                  <c:v>29.880000000000017</c:v>
                </c:pt>
                <c:pt idx="2">
                  <c:v>44.084999999999994</c:v>
                </c:pt>
                <c:pt idx="3">
                  <c:v>50.585000000000015</c:v>
                </c:pt>
              </c:numCache>
            </c:numRef>
          </c:xVal>
          <c:yVal>
            <c:numRef>
              <c:f>Sheet3!$C$2:$C$5</c:f>
              <c:numCache>
                <c:formatCode>0.00</c:formatCode>
                <c:ptCount val="4"/>
                <c:pt idx="0">
                  <c:v>2.5200000000000187</c:v>
                </c:pt>
                <c:pt idx="1">
                  <c:v>33.579999999999963</c:v>
                </c:pt>
                <c:pt idx="2">
                  <c:v>41.913333333333348</c:v>
                </c:pt>
                <c:pt idx="3">
                  <c:v>49.54666666666666</c:v>
                </c:pt>
              </c:numCache>
            </c:numRef>
          </c:yVal>
          <c:smooth val="0"/>
          <c:extLst>
            <c:ext xmlns:c16="http://schemas.microsoft.com/office/drawing/2014/chart" uri="{C3380CC4-5D6E-409C-BE32-E72D297353CC}">
              <c16:uniqueId val="{00000000-CFC7-41A3-A2CF-4F0E1E7E547C}"/>
            </c:ext>
          </c:extLst>
        </c:ser>
        <c:ser>
          <c:idx val="1"/>
          <c:order val="1"/>
          <c:tx>
            <c:strRef>
              <c:f>Sheet3!$A$6</c:f>
              <c:strCache>
                <c:ptCount val="1"/>
                <c:pt idx="0">
                  <c:v>C20T20</c:v>
                </c:pt>
              </c:strCache>
            </c:strRef>
          </c:tx>
          <c:spPr>
            <a:ln w="25400" cap="rnd">
              <a:noFill/>
              <a:round/>
            </a:ln>
            <a:effectLst/>
          </c:spPr>
          <c:marker>
            <c:symbol val="triangle"/>
            <c:size val="7"/>
            <c:spPr>
              <a:solidFill>
                <a:schemeClr val="accent2"/>
              </a:solidFill>
              <a:ln w="9525">
                <a:solidFill>
                  <a:schemeClr val="accent2"/>
                </a:solidFill>
              </a:ln>
              <a:effectLst/>
            </c:spPr>
          </c:marker>
          <c:xVal>
            <c:numRef>
              <c:f>Sheet3!$B$6:$B$9</c:f>
              <c:numCache>
                <c:formatCode>0.00</c:formatCode>
                <c:ptCount val="4"/>
                <c:pt idx="0">
                  <c:v>10.199999999999994</c:v>
                </c:pt>
                <c:pt idx="1">
                  <c:v>37.544999999999995</c:v>
                </c:pt>
                <c:pt idx="2">
                  <c:v>61.981666666666669</c:v>
                </c:pt>
                <c:pt idx="3">
                  <c:v>67.928333333333327</c:v>
                </c:pt>
              </c:numCache>
            </c:numRef>
          </c:xVal>
          <c:yVal>
            <c:numRef>
              <c:f>Sheet3!$C$6:$C$9</c:f>
              <c:numCache>
                <c:formatCode>0.00</c:formatCode>
                <c:ptCount val="4"/>
                <c:pt idx="0">
                  <c:v>5.6600000000000135</c:v>
                </c:pt>
                <c:pt idx="1">
                  <c:v>42.519999999999968</c:v>
                </c:pt>
                <c:pt idx="2">
                  <c:v>62.813333333333283</c:v>
                </c:pt>
                <c:pt idx="3">
                  <c:v>73.14666666666669</c:v>
                </c:pt>
              </c:numCache>
            </c:numRef>
          </c:yVal>
          <c:smooth val="0"/>
          <c:extLst>
            <c:ext xmlns:c16="http://schemas.microsoft.com/office/drawing/2014/chart" uri="{C3380CC4-5D6E-409C-BE32-E72D297353CC}">
              <c16:uniqueId val="{00000001-CFC7-41A3-A2CF-4F0E1E7E547C}"/>
            </c:ext>
          </c:extLst>
        </c:ser>
        <c:ser>
          <c:idx val="2"/>
          <c:order val="2"/>
          <c:tx>
            <c:strRef>
              <c:f>Sheet3!$A$10</c:f>
              <c:strCache>
                <c:ptCount val="1"/>
                <c:pt idx="0">
                  <c:v>C20T40</c:v>
                </c:pt>
              </c:strCache>
            </c:strRef>
          </c:tx>
          <c:spPr>
            <a:ln w="25400" cap="rnd">
              <a:noFill/>
              <a:round/>
            </a:ln>
            <a:effectLst/>
          </c:spPr>
          <c:marker>
            <c:symbol val="circle"/>
            <c:size val="7"/>
            <c:spPr>
              <a:solidFill>
                <a:schemeClr val="accent3"/>
              </a:solidFill>
              <a:ln w="9525">
                <a:solidFill>
                  <a:schemeClr val="accent3"/>
                </a:solidFill>
              </a:ln>
              <a:effectLst/>
            </c:spPr>
          </c:marker>
          <c:xVal>
            <c:numRef>
              <c:f>Sheet3!$B$10:$B$13</c:f>
              <c:numCache>
                <c:formatCode>0.00</c:formatCode>
                <c:ptCount val="4"/>
                <c:pt idx="0">
                  <c:v>10.440000000000012</c:v>
                </c:pt>
                <c:pt idx="1">
                  <c:v>43.988333333333323</c:v>
                </c:pt>
                <c:pt idx="2">
                  <c:v>63.851666666666645</c:v>
                </c:pt>
                <c:pt idx="3">
                  <c:v>69.478333333333339</c:v>
                </c:pt>
              </c:numCache>
            </c:numRef>
          </c:xVal>
          <c:yVal>
            <c:numRef>
              <c:f>Sheet3!$C$10:$C$13</c:f>
              <c:numCache>
                <c:formatCode>0.00</c:formatCode>
                <c:ptCount val="4"/>
                <c:pt idx="0">
                  <c:v>4.6466666666666434</c:v>
                </c:pt>
                <c:pt idx="1">
                  <c:v>47.399999999999984</c:v>
                </c:pt>
                <c:pt idx="2">
                  <c:v>65.859999999999985</c:v>
                </c:pt>
                <c:pt idx="3">
                  <c:v>79.953333333333305</c:v>
                </c:pt>
              </c:numCache>
            </c:numRef>
          </c:yVal>
          <c:smooth val="0"/>
          <c:extLst>
            <c:ext xmlns:c16="http://schemas.microsoft.com/office/drawing/2014/chart" uri="{C3380CC4-5D6E-409C-BE32-E72D297353CC}">
              <c16:uniqueId val="{00000002-CFC7-41A3-A2CF-4F0E1E7E547C}"/>
            </c:ext>
          </c:extLst>
        </c:ser>
        <c:ser>
          <c:idx val="3"/>
          <c:order val="3"/>
          <c:tx>
            <c:strRef>
              <c:f>Sheet3!$A$14</c:f>
              <c:strCache>
                <c:ptCount val="1"/>
                <c:pt idx="0">
                  <c:v>C40T20</c:v>
                </c:pt>
              </c:strCache>
            </c:strRef>
          </c:tx>
          <c:spPr>
            <a:ln w="25400" cap="rnd">
              <a:noFill/>
              <a:round/>
            </a:ln>
            <a:effectLst/>
          </c:spPr>
          <c:marker>
            <c:symbol val="diamond"/>
            <c:size val="7"/>
            <c:spPr>
              <a:solidFill>
                <a:schemeClr val="accent4"/>
              </a:solidFill>
              <a:ln w="9525">
                <a:solidFill>
                  <a:schemeClr val="accent4"/>
                </a:solidFill>
              </a:ln>
              <a:effectLst/>
            </c:spPr>
          </c:marker>
          <c:xVal>
            <c:numRef>
              <c:f>Sheet3!$B$14:$B$17</c:f>
              <c:numCache>
                <c:formatCode>0.00</c:formatCode>
                <c:ptCount val="4"/>
                <c:pt idx="0">
                  <c:v>11.114999999999993</c:v>
                </c:pt>
                <c:pt idx="1">
                  <c:v>42.175000000000018</c:v>
                </c:pt>
                <c:pt idx="2">
                  <c:v>62.571666666666658</c:v>
                </c:pt>
                <c:pt idx="3">
                  <c:v>66.203333333333347</c:v>
                </c:pt>
              </c:numCache>
            </c:numRef>
          </c:xVal>
          <c:yVal>
            <c:numRef>
              <c:f>Sheet3!$C$14:$C$17</c:f>
              <c:numCache>
                <c:formatCode>0.00</c:formatCode>
                <c:ptCount val="4"/>
                <c:pt idx="0">
                  <c:v>3.6600000000000263</c:v>
                </c:pt>
                <c:pt idx="1">
                  <c:v>38.033333333333303</c:v>
                </c:pt>
                <c:pt idx="2">
                  <c:v>57.733333333333348</c:v>
                </c:pt>
                <c:pt idx="3">
                  <c:v>76.779999999999987</c:v>
                </c:pt>
              </c:numCache>
            </c:numRef>
          </c:yVal>
          <c:smooth val="0"/>
          <c:extLst>
            <c:ext xmlns:c16="http://schemas.microsoft.com/office/drawing/2014/chart" uri="{C3380CC4-5D6E-409C-BE32-E72D297353CC}">
              <c16:uniqueId val="{00000003-CFC7-41A3-A2CF-4F0E1E7E547C}"/>
            </c:ext>
          </c:extLst>
        </c:ser>
        <c:ser>
          <c:idx val="4"/>
          <c:order val="4"/>
          <c:tx>
            <c:strRef>
              <c:f>Sheet3!$A$18</c:f>
              <c:strCache>
                <c:ptCount val="1"/>
                <c:pt idx="0">
                  <c:v>C40T40</c:v>
                </c:pt>
              </c:strCache>
            </c:strRef>
          </c:tx>
          <c:spPr>
            <a:ln w="25400" cap="rnd">
              <a:noFill/>
              <a:round/>
            </a:ln>
            <a:effectLst/>
          </c:spPr>
          <c:marker>
            <c:symbol val="x"/>
            <c:size val="7"/>
            <c:spPr>
              <a:noFill/>
              <a:ln w="9525">
                <a:solidFill>
                  <a:schemeClr val="accent5"/>
                </a:solidFill>
              </a:ln>
              <a:effectLst/>
            </c:spPr>
          </c:marker>
          <c:xVal>
            <c:numRef>
              <c:f>Sheet3!$B$18:$B$21</c:f>
              <c:numCache>
                <c:formatCode>0.00</c:formatCode>
                <c:ptCount val="4"/>
                <c:pt idx="0">
                  <c:v>11.355000000000011</c:v>
                </c:pt>
                <c:pt idx="1">
                  <c:v>48.618333333333347</c:v>
                </c:pt>
                <c:pt idx="2">
                  <c:v>64.441666666666634</c:v>
                </c:pt>
                <c:pt idx="3">
                  <c:v>67.753333333333359</c:v>
                </c:pt>
              </c:numCache>
            </c:numRef>
          </c:xVal>
          <c:yVal>
            <c:numRef>
              <c:f>Sheet3!$C$18:$C$21</c:f>
              <c:numCache>
                <c:formatCode>0.00</c:formatCode>
                <c:ptCount val="4"/>
                <c:pt idx="0">
                  <c:v>3.5999999999999885</c:v>
                </c:pt>
                <c:pt idx="1">
                  <c:v>48.053333333333342</c:v>
                </c:pt>
                <c:pt idx="2">
                  <c:v>69.95999999999998</c:v>
                </c:pt>
                <c:pt idx="3">
                  <c:v>83.840000000000032</c:v>
                </c:pt>
              </c:numCache>
            </c:numRef>
          </c:yVal>
          <c:smooth val="0"/>
          <c:extLst>
            <c:ext xmlns:c16="http://schemas.microsoft.com/office/drawing/2014/chart" uri="{C3380CC4-5D6E-409C-BE32-E72D297353CC}">
              <c16:uniqueId val="{00000004-CFC7-41A3-A2CF-4F0E1E7E547C}"/>
            </c:ext>
          </c:extLst>
        </c:ser>
        <c:dLbls>
          <c:showLegendKey val="0"/>
          <c:showVal val="0"/>
          <c:showCatName val="0"/>
          <c:showSerName val="0"/>
          <c:showPercent val="0"/>
          <c:showBubbleSize val="0"/>
        </c:dLbls>
        <c:axId val="1394583199"/>
        <c:axId val="1394583679"/>
      </c:scatterChart>
      <c:valAx>
        <c:axId val="1394583199"/>
        <c:scaling>
          <c:orientation val="minMax"/>
          <c:max val="100"/>
        </c:scaling>
        <c:delete val="0"/>
        <c:axPos val="b"/>
        <c:majorGridlines>
          <c:spPr>
            <a:ln w="9525" cap="flat" cmpd="sng" algn="ctr">
              <a:noFill/>
              <a:round/>
            </a:ln>
            <a:effectLst/>
          </c:spPr>
        </c:majorGridlines>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en-IN" sz="1400"/>
                  <a:t>Calculated</a:t>
                </a:r>
                <a:r>
                  <a:rPr lang="en-IN" sz="1400" baseline="0"/>
                  <a:t> recovery in concentrate</a:t>
                </a:r>
                <a:endParaRPr lang="en-IN" sz="1400"/>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1394583679"/>
        <c:crosses val="autoZero"/>
        <c:crossBetween val="midCat"/>
      </c:valAx>
      <c:valAx>
        <c:axId val="1394583679"/>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en-IN" sz="1400" b="0" i="0" u="none" strike="noStrike" kern="1200" baseline="0">
                    <a:solidFill>
                      <a:sysClr val="windowText" lastClr="000000">
                        <a:lumMod val="65000"/>
                        <a:lumOff val="35000"/>
                      </a:sysClr>
                    </a:solidFill>
                  </a:rPr>
                  <a:t>Actual recovery in concentrate</a:t>
                </a:r>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1394583199"/>
        <c:crosses val="autoZero"/>
        <c:crossBetween val="midCat"/>
        <c:majorUnit val="2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r>
              <a:rPr lang="en-IN" sz="1600"/>
              <a:t>Recovery</a:t>
            </a:r>
            <a:r>
              <a:rPr lang="en-IN" sz="1600" baseline="0"/>
              <a:t> of particle mixtures in concentrate</a:t>
            </a:r>
            <a:endParaRPr lang="en-IN" sz="1600"/>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0"/>
          </c:trendline>
          <c:trendline>
            <c:spPr>
              <a:ln w="19050" cap="rnd">
                <a:solidFill>
                  <a:schemeClr val="accent1"/>
                </a:solidFill>
                <a:prstDash val="sysDot"/>
              </a:ln>
              <a:effectLst/>
            </c:spPr>
            <c:trendlineType val="linear"/>
            <c:dispRSqr val="1"/>
            <c:dispEq val="1"/>
            <c:trendlineLbl>
              <c:layout>
                <c:manualLayout>
                  <c:x val="-3.9005088406341336E-2"/>
                  <c:y val="-2.41952247529819E-2"/>
                </c:manualLayout>
              </c:layout>
              <c:numFmt formatCode="General" sourceLinked="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trendlineLbl>
          </c:trendline>
          <c:xVal>
            <c:numRef>
              <c:f>Sheet3!$B$2:$B$21</c:f>
              <c:numCache>
                <c:formatCode>0.00</c:formatCode>
                <c:ptCount val="20"/>
                <c:pt idx="0">
                  <c:v>7.160000000000033</c:v>
                </c:pt>
                <c:pt idx="1">
                  <c:v>29.880000000000017</c:v>
                </c:pt>
                <c:pt idx="2">
                  <c:v>44.084999999999994</c:v>
                </c:pt>
                <c:pt idx="3">
                  <c:v>50.585000000000015</c:v>
                </c:pt>
                <c:pt idx="4">
                  <c:v>10.199999999999994</c:v>
                </c:pt>
                <c:pt idx="5">
                  <c:v>37.544999999999995</c:v>
                </c:pt>
                <c:pt idx="6">
                  <c:v>61.981666666666669</c:v>
                </c:pt>
                <c:pt idx="7">
                  <c:v>67.928333333333327</c:v>
                </c:pt>
                <c:pt idx="8">
                  <c:v>10.440000000000012</c:v>
                </c:pt>
                <c:pt idx="9">
                  <c:v>43.988333333333323</c:v>
                </c:pt>
                <c:pt idx="10">
                  <c:v>63.851666666666645</c:v>
                </c:pt>
                <c:pt idx="11">
                  <c:v>69.478333333333339</c:v>
                </c:pt>
                <c:pt idx="12">
                  <c:v>11.114999999999993</c:v>
                </c:pt>
                <c:pt idx="13">
                  <c:v>42.175000000000018</c:v>
                </c:pt>
                <c:pt idx="14">
                  <c:v>62.571666666666658</c:v>
                </c:pt>
                <c:pt idx="15">
                  <c:v>66.203333333333347</c:v>
                </c:pt>
                <c:pt idx="16">
                  <c:v>11.355000000000011</c:v>
                </c:pt>
                <c:pt idx="17">
                  <c:v>48.618333333333347</c:v>
                </c:pt>
                <c:pt idx="18">
                  <c:v>64.441666666666634</c:v>
                </c:pt>
                <c:pt idx="19">
                  <c:v>67.753333333333359</c:v>
                </c:pt>
              </c:numCache>
            </c:numRef>
          </c:xVal>
          <c:yVal>
            <c:numRef>
              <c:f>Sheet3!$C$2:$C$21</c:f>
              <c:numCache>
                <c:formatCode>0.00</c:formatCode>
                <c:ptCount val="20"/>
                <c:pt idx="0">
                  <c:v>2.5200000000000187</c:v>
                </c:pt>
                <c:pt idx="1">
                  <c:v>33.579999999999963</c:v>
                </c:pt>
                <c:pt idx="2">
                  <c:v>41.913333333333348</c:v>
                </c:pt>
                <c:pt idx="3">
                  <c:v>49.54666666666666</c:v>
                </c:pt>
                <c:pt idx="4">
                  <c:v>5.6600000000000135</c:v>
                </c:pt>
                <c:pt idx="5">
                  <c:v>42.519999999999968</c:v>
                </c:pt>
                <c:pt idx="6">
                  <c:v>62.813333333333283</c:v>
                </c:pt>
                <c:pt idx="7">
                  <c:v>73.14666666666669</c:v>
                </c:pt>
                <c:pt idx="8">
                  <c:v>4.6466666666666434</c:v>
                </c:pt>
                <c:pt idx="9">
                  <c:v>47.399999999999984</c:v>
                </c:pt>
                <c:pt idx="10">
                  <c:v>65.859999999999985</c:v>
                </c:pt>
                <c:pt idx="11">
                  <c:v>79.953333333333305</c:v>
                </c:pt>
                <c:pt idx="12">
                  <c:v>3.6600000000000263</c:v>
                </c:pt>
                <c:pt idx="13">
                  <c:v>38.033333333333303</c:v>
                </c:pt>
                <c:pt idx="14">
                  <c:v>57.733333333333348</c:v>
                </c:pt>
                <c:pt idx="15">
                  <c:v>76.779999999999987</c:v>
                </c:pt>
                <c:pt idx="16">
                  <c:v>3.5999999999999885</c:v>
                </c:pt>
                <c:pt idx="17">
                  <c:v>48.053333333333342</c:v>
                </c:pt>
                <c:pt idx="18">
                  <c:v>69.95999999999998</c:v>
                </c:pt>
                <c:pt idx="19">
                  <c:v>83.840000000000032</c:v>
                </c:pt>
              </c:numCache>
            </c:numRef>
          </c:yVal>
          <c:smooth val="0"/>
          <c:extLst>
            <c:ext xmlns:c16="http://schemas.microsoft.com/office/drawing/2014/chart" uri="{C3380CC4-5D6E-409C-BE32-E72D297353CC}">
              <c16:uniqueId val="{00000000-75C3-43E2-9031-0C8F7874D172}"/>
            </c:ext>
          </c:extLst>
        </c:ser>
        <c:dLbls>
          <c:showLegendKey val="0"/>
          <c:showVal val="0"/>
          <c:showCatName val="0"/>
          <c:showSerName val="0"/>
          <c:showPercent val="0"/>
          <c:showBubbleSize val="0"/>
        </c:dLbls>
        <c:axId val="1394583199"/>
        <c:axId val="1394583679"/>
      </c:scatterChart>
      <c:valAx>
        <c:axId val="1394583199"/>
        <c:scaling>
          <c:orientation val="minMax"/>
          <c:max val="100"/>
        </c:scaling>
        <c:delete val="0"/>
        <c:axPos val="b"/>
        <c:majorGridlines>
          <c:spPr>
            <a:ln w="9525" cap="flat" cmpd="sng" algn="ctr">
              <a:noFill/>
              <a:round/>
            </a:ln>
            <a:effectLst/>
          </c:spPr>
        </c:majorGridlines>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en-IN" sz="1400"/>
                  <a:t>Calculated</a:t>
                </a:r>
                <a:r>
                  <a:rPr lang="en-IN" sz="1400" baseline="0"/>
                  <a:t> recovery in concentrate</a:t>
                </a:r>
                <a:endParaRPr lang="en-IN" sz="1400"/>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1394583679"/>
        <c:crosses val="autoZero"/>
        <c:crossBetween val="midCat"/>
      </c:valAx>
      <c:valAx>
        <c:axId val="1394583679"/>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en-IN" sz="1400" b="0" i="0" u="none" strike="noStrike" kern="1200" baseline="0">
                    <a:solidFill>
                      <a:sysClr val="windowText" lastClr="000000">
                        <a:lumMod val="65000"/>
                        <a:lumOff val="35000"/>
                      </a:sysClr>
                    </a:solidFill>
                  </a:rPr>
                  <a:t>Actual recovery in concentrate</a:t>
                </a:r>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1394583199"/>
        <c:crosses val="autoZero"/>
        <c:crossBetween val="midCat"/>
        <c:majorUnit val="2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Particle recovery in concentrate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T0</c:v>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Sheet2!$F$68:$F$71</c:f>
              <c:numCache>
                <c:formatCode>General</c:formatCode>
                <c:ptCount val="4"/>
                <c:pt idx="0" formatCode="0.0">
                  <c:v>0</c:v>
                </c:pt>
                <c:pt idx="1">
                  <c:v>2.8</c:v>
                </c:pt>
                <c:pt idx="2">
                  <c:v>5.6</c:v>
                </c:pt>
                <c:pt idx="3">
                  <c:v>9.3000000000000007</c:v>
                </c:pt>
              </c:numCache>
            </c:numRef>
          </c:cat>
          <c:val>
            <c:numRef>
              <c:f>Sheet2!$G$68:$G$71</c:f>
              <c:numCache>
                <c:formatCode>0.00</c:formatCode>
                <c:ptCount val="4"/>
                <c:pt idx="0">
                  <c:v>4.3266666666666787</c:v>
                </c:pt>
                <c:pt idx="1">
                  <c:v>7.5733333333333581</c:v>
                </c:pt>
                <c:pt idx="2">
                  <c:v>10.119999999999981</c:v>
                </c:pt>
                <c:pt idx="3">
                  <c:v>12.273333333333388</c:v>
                </c:pt>
              </c:numCache>
            </c:numRef>
          </c:val>
          <c:smooth val="0"/>
          <c:extLst>
            <c:ext xmlns:c16="http://schemas.microsoft.com/office/drawing/2014/chart" uri="{C3380CC4-5D6E-409C-BE32-E72D297353CC}">
              <c16:uniqueId val="{00000000-91D3-4312-B00F-D9DB4FAD8DEB}"/>
            </c:ext>
          </c:extLst>
        </c:ser>
        <c:ser>
          <c:idx val="1"/>
          <c:order val="1"/>
          <c:tx>
            <c:v>T20</c:v>
          </c:tx>
          <c:spPr>
            <a:ln w="28575" cap="rnd">
              <a:solidFill>
                <a:schemeClr val="accent2"/>
              </a:solidFill>
              <a:round/>
            </a:ln>
            <a:effectLst/>
          </c:spPr>
          <c:marker>
            <c:symbol val="circle"/>
            <c:size val="5"/>
            <c:spPr>
              <a:solidFill>
                <a:schemeClr val="accent2"/>
              </a:solidFill>
              <a:ln w="9525">
                <a:solidFill>
                  <a:schemeClr val="accent2"/>
                </a:solidFill>
              </a:ln>
              <a:effectLst/>
            </c:spPr>
          </c:marker>
          <c:cat>
            <c:numRef>
              <c:f>Sheet2!$F$68:$F$71</c:f>
              <c:numCache>
                <c:formatCode>General</c:formatCode>
                <c:ptCount val="4"/>
                <c:pt idx="0" formatCode="0.0">
                  <c:v>0</c:v>
                </c:pt>
                <c:pt idx="1">
                  <c:v>2.8</c:v>
                </c:pt>
                <c:pt idx="2">
                  <c:v>5.6</c:v>
                </c:pt>
                <c:pt idx="3">
                  <c:v>9.3000000000000007</c:v>
                </c:pt>
              </c:numCache>
            </c:numRef>
          </c:cat>
          <c:val>
            <c:numRef>
              <c:f>Sheet2!$H$68:$H$71</c:f>
              <c:numCache>
                <c:formatCode>0.00</c:formatCode>
                <c:ptCount val="4"/>
                <c:pt idx="0">
                  <c:v>6.8199999999999745</c:v>
                </c:pt>
                <c:pt idx="1">
                  <c:v>25.040000000000024</c:v>
                </c:pt>
                <c:pt idx="2">
                  <c:v>44.913333333333348</c:v>
                </c:pt>
                <c:pt idx="3">
                  <c:v>48.926666666666648</c:v>
                </c:pt>
              </c:numCache>
            </c:numRef>
          </c:val>
          <c:smooth val="0"/>
          <c:extLst>
            <c:ext xmlns:c16="http://schemas.microsoft.com/office/drawing/2014/chart" uri="{C3380CC4-5D6E-409C-BE32-E72D297353CC}">
              <c16:uniqueId val="{00000001-91D3-4312-B00F-D9DB4FAD8DEB}"/>
            </c:ext>
          </c:extLst>
        </c:ser>
        <c:ser>
          <c:idx val="2"/>
          <c:order val="2"/>
          <c:tx>
            <c:v>T40</c:v>
          </c:tx>
          <c:spPr>
            <a:ln w="28575" cap="rnd">
              <a:solidFill>
                <a:schemeClr val="accent3"/>
              </a:solidFill>
              <a:round/>
            </a:ln>
            <a:effectLst/>
          </c:spPr>
          <c:marker>
            <c:symbol val="circle"/>
            <c:size val="5"/>
            <c:spPr>
              <a:solidFill>
                <a:schemeClr val="accent3"/>
              </a:solidFill>
              <a:ln w="9525">
                <a:solidFill>
                  <a:schemeClr val="accent3"/>
                </a:solidFill>
              </a:ln>
              <a:effectLst/>
            </c:spPr>
          </c:marker>
          <c:cat>
            <c:numRef>
              <c:f>Sheet2!$F$68:$F$71</c:f>
              <c:numCache>
                <c:formatCode>General</c:formatCode>
                <c:ptCount val="4"/>
                <c:pt idx="0" formatCode="0.0">
                  <c:v>0</c:v>
                </c:pt>
                <c:pt idx="1">
                  <c:v>2.8</c:v>
                </c:pt>
                <c:pt idx="2">
                  <c:v>5.6</c:v>
                </c:pt>
                <c:pt idx="3">
                  <c:v>9.3000000000000007</c:v>
                </c:pt>
              </c:numCache>
            </c:numRef>
          </c:cat>
          <c:val>
            <c:numRef>
              <c:f>Sheet2!$I$68:$I$71</c:f>
              <c:numCache>
                <c:formatCode>0.00</c:formatCode>
                <c:ptCount val="4"/>
                <c:pt idx="0">
                  <c:v>7.3000000000000105</c:v>
                </c:pt>
                <c:pt idx="1">
                  <c:v>37.926666666666677</c:v>
                </c:pt>
                <c:pt idx="2">
                  <c:v>48.653333333333308</c:v>
                </c:pt>
                <c:pt idx="3">
                  <c:v>52.026666666666678</c:v>
                </c:pt>
              </c:numCache>
            </c:numRef>
          </c:val>
          <c:smooth val="0"/>
          <c:extLst>
            <c:ext xmlns:c16="http://schemas.microsoft.com/office/drawing/2014/chart" uri="{C3380CC4-5D6E-409C-BE32-E72D297353CC}">
              <c16:uniqueId val="{00000002-91D3-4312-B00F-D9DB4FAD8DEB}"/>
            </c:ext>
          </c:extLst>
        </c:ser>
        <c:ser>
          <c:idx val="3"/>
          <c:order val="3"/>
          <c:tx>
            <c:v>C0</c:v>
          </c:tx>
          <c:spPr>
            <a:ln w="28575" cap="rnd">
              <a:solidFill>
                <a:schemeClr val="accent4"/>
              </a:solidFill>
              <a:round/>
            </a:ln>
            <a:effectLst/>
          </c:spPr>
          <c:marker>
            <c:symbol val="circle"/>
            <c:size val="5"/>
            <c:spPr>
              <a:solidFill>
                <a:schemeClr val="accent4"/>
              </a:solidFill>
              <a:ln w="9525">
                <a:solidFill>
                  <a:schemeClr val="accent4"/>
                </a:solidFill>
              </a:ln>
              <a:effectLst/>
            </c:spPr>
          </c:marker>
          <c:val>
            <c:numRef>
              <c:f>Sheet1!$K$63:$K$66</c:f>
              <c:numCache>
                <c:formatCode>0.00</c:formatCode>
                <c:ptCount val="4"/>
                <c:pt idx="0">
                  <c:v>10.023333333333353</c:v>
                </c:pt>
                <c:pt idx="1">
                  <c:v>52.683333333333337</c:v>
                </c:pt>
                <c:pt idx="2">
                  <c:v>78.366666666666688</c:v>
                </c:pt>
                <c:pt idx="3">
                  <c:v>89.236666666666636</c:v>
                </c:pt>
              </c:numCache>
            </c:numRef>
          </c:val>
          <c:smooth val="0"/>
          <c:extLst>
            <c:ext xmlns:c16="http://schemas.microsoft.com/office/drawing/2014/chart" uri="{C3380CC4-5D6E-409C-BE32-E72D297353CC}">
              <c16:uniqueId val="{00000003-91D3-4312-B00F-D9DB4FAD8DEB}"/>
            </c:ext>
          </c:extLst>
        </c:ser>
        <c:ser>
          <c:idx val="4"/>
          <c:order val="4"/>
          <c:tx>
            <c:v>C20</c:v>
          </c:tx>
          <c:spPr>
            <a:ln w="28575" cap="rnd">
              <a:solidFill>
                <a:schemeClr val="accent5"/>
              </a:solidFill>
              <a:round/>
            </a:ln>
            <a:effectLst/>
          </c:spPr>
          <c:marker>
            <c:symbol val="circle"/>
            <c:size val="5"/>
            <c:spPr>
              <a:solidFill>
                <a:schemeClr val="accent5"/>
              </a:solidFill>
              <a:ln w="9525">
                <a:solidFill>
                  <a:schemeClr val="accent5"/>
                </a:solidFill>
              </a:ln>
              <a:effectLst/>
            </c:spPr>
          </c:marker>
          <c:val>
            <c:numRef>
              <c:f>Sheet1!$L$63:$L$66</c:f>
              <c:numCache>
                <c:formatCode>0.00</c:formatCode>
                <c:ptCount val="4"/>
                <c:pt idx="0">
                  <c:v>12.153333333333343</c:v>
                </c:pt>
                <c:pt idx="1">
                  <c:v>50.266666666666652</c:v>
                </c:pt>
                <c:pt idx="2">
                  <c:v>76.499999999999986</c:v>
                </c:pt>
                <c:pt idx="3">
                  <c:v>84.436666666666667</c:v>
                </c:pt>
              </c:numCache>
            </c:numRef>
          </c:val>
          <c:smooth val="0"/>
          <c:extLst>
            <c:ext xmlns:c16="http://schemas.microsoft.com/office/drawing/2014/chart" uri="{C3380CC4-5D6E-409C-BE32-E72D297353CC}">
              <c16:uniqueId val="{00000004-91D3-4312-B00F-D9DB4FAD8DEB}"/>
            </c:ext>
          </c:extLst>
        </c:ser>
        <c:ser>
          <c:idx val="5"/>
          <c:order val="5"/>
          <c:tx>
            <c:v>C40</c:v>
          </c:tx>
          <c:spPr>
            <a:ln w="28575" cap="rnd">
              <a:solidFill>
                <a:schemeClr val="accent6"/>
              </a:solidFill>
              <a:round/>
            </a:ln>
            <a:effectLst/>
          </c:spPr>
          <c:marker>
            <c:symbol val="circle"/>
            <c:size val="5"/>
            <c:spPr>
              <a:solidFill>
                <a:schemeClr val="accent6"/>
              </a:solidFill>
              <a:ln w="9525">
                <a:solidFill>
                  <a:schemeClr val="accent6"/>
                </a:solidFill>
              </a:ln>
              <a:effectLst/>
            </c:spPr>
          </c:marker>
          <c:val>
            <c:numRef>
              <c:f>Sheet1!$M$63:$M$66</c:f>
              <c:numCache>
                <c:formatCode>0.00</c:formatCode>
                <c:ptCount val="4"/>
                <c:pt idx="0">
                  <c:v>14.656666666666675</c:v>
                </c:pt>
                <c:pt idx="1">
                  <c:v>57.790000000000013</c:v>
                </c:pt>
                <c:pt idx="2">
                  <c:v>75.703333333333319</c:v>
                </c:pt>
                <c:pt idx="3">
                  <c:v>84.17000000000003</c:v>
                </c:pt>
              </c:numCache>
            </c:numRef>
          </c:val>
          <c:smooth val="0"/>
          <c:extLst>
            <c:ext xmlns:c16="http://schemas.microsoft.com/office/drawing/2014/chart" uri="{C3380CC4-5D6E-409C-BE32-E72D297353CC}">
              <c16:uniqueId val="{00000005-91D3-4312-B00F-D9DB4FAD8DEB}"/>
            </c:ext>
          </c:extLst>
        </c:ser>
        <c:dLbls>
          <c:showLegendKey val="0"/>
          <c:showVal val="0"/>
          <c:showCatName val="0"/>
          <c:showSerName val="0"/>
          <c:showPercent val="0"/>
          <c:showBubbleSize val="0"/>
        </c:dLbls>
        <c:marker val="1"/>
        <c:smooth val="0"/>
        <c:axId val="2144889375"/>
        <c:axId val="2107596175"/>
      </c:lineChart>
      <c:catAx>
        <c:axId val="2144889375"/>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sz="1000" b="0" i="0" kern="1200" baseline="0">
                    <a:solidFill>
                      <a:srgbClr val="595959"/>
                    </a:solidFill>
                    <a:effectLst/>
                  </a:rPr>
                  <a:t>organic liquid dosage (%)</a:t>
                </a:r>
                <a:endParaRPr lang="en-GB">
                  <a:effectLst/>
                </a:endParaRP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7596175"/>
        <c:crosses val="autoZero"/>
        <c:auto val="1"/>
        <c:lblAlgn val="ctr"/>
        <c:lblOffset val="100"/>
        <c:noMultiLvlLbl val="0"/>
      </c:catAx>
      <c:valAx>
        <c:axId val="2107596175"/>
        <c:scaling>
          <c:orientation val="minMax"/>
          <c:max val="1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recovery in froth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low"/>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44889375"/>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Water recovery in single particle</a:t>
            </a:r>
            <a:r>
              <a:rPr lang="en-IN" baseline="0"/>
              <a:t> systems</a:t>
            </a:r>
            <a:endParaRPr lang="en-IN"/>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v>T0</c:v>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Sheet2!$F$68:$F$71</c:f>
              <c:numCache>
                <c:formatCode>General</c:formatCode>
                <c:ptCount val="4"/>
                <c:pt idx="0" formatCode="0.0">
                  <c:v>0</c:v>
                </c:pt>
                <c:pt idx="1">
                  <c:v>2.8</c:v>
                </c:pt>
                <c:pt idx="2">
                  <c:v>5.6</c:v>
                </c:pt>
                <c:pt idx="3">
                  <c:v>9.3000000000000007</c:v>
                </c:pt>
              </c:numCache>
            </c:numRef>
          </c:cat>
          <c:val>
            <c:numRef>
              <c:f>'water recovery'!$K$17:$K$20</c:f>
              <c:numCache>
                <c:formatCode>0.00</c:formatCode>
                <c:ptCount val="4"/>
                <c:pt idx="0">
                  <c:v>2.6150727069351034</c:v>
                </c:pt>
                <c:pt idx="1">
                  <c:v>3.7083781634466852</c:v>
                </c:pt>
                <c:pt idx="2">
                  <c:v>5.2328931572628985</c:v>
                </c:pt>
                <c:pt idx="3">
                  <c:v>6.7287631744887975</c:v>
                </c:pt>
              </c:numCache>
            </c:numRef>
          </c:val>
          <c:smooth val="0"/>
          <c:extLst>
            <c:ext xmlns:c16="http://schemas.microsoft.com/office/drawing/2014/chart" uri="{C3380CC4-5D6E-409C-BE32-E72D297353CC}">
              <c16:uniqueId val="{00000000-D48A-42A1-8AC3-0952EF2E38E6}"/>
            </c:ext>
          </c:extLst>
        </c:ser>
        <c:ser>
          <c:idx val="1"/>
          <c:order val="1"/>
          <c:tx>
            <c:v>T20</c:v>
          </c:tx>
          <c:spPr>
            <a:ln w="28575" cap="rnd">
              <a:solidFill>
                <a:schemeClr val="accent2"/>
              </a:solidFill>
              <a:round/>
            </a:ln>
            <a:effectLst/>
          </c:spPr>
          <c:marker>
            <c:symbol val="circle"/>
            <c:size val="5"/>
            <c:spPr>
              <a:solidFill>
                <a:schemeClr val="accent2"/>
              </a:solidFill>
              <a:ln w="9525">
                <a:solidFill>
                  <a:schemeClr val="accent2"/>
                </a:solidFill>
              </a:ln>
              <a:effectLst/>
            </c:spPr>
          </c:marker>
          <c:cat>
            <c:numRef>
              <c:f>Sheet2!$F$68:$F$71</c:f>
              <c:numCache>
                <c:formatCode>General</c:formatCode>
                <c:ptCount val="4"/>
                <c:pt idx="0" formatCode="0.0">
                  <c:v>0</c:v>
                </c:pt>
                <c:pt idx="1">
                  <c:v>2.8</c:v>
                </c:pt>
                <c:pt idx="2">
                  <c:v>5.6</c:v>
                </c:pt>
                <c:pt idx="3">
                  <c:v>9.3000000000000007</c:v>
                </c:pt>
              </c:numCache>
            </c:numRef>
          </c:cat>
          <c:val>
            <c:numRef>
              <c:f>'water recovery'!$K$21:$K$24</c:f>
              <c:numCache>
                <c:formatCode>0.00</c:formatCode>
                <c:ptCount val="4"/>
                <c:pt idx="0">
                  <c:v>2.1344756682659236</c:v>
                </c:pt>
                <c:pt idx="1">
                  <c:v>10.641589416313426</c:v>
                </c:pt>
                <c:pt idx="2">
                  <c:v>23.478164154712175</c:v>
                </c:pt>
                <c:pt idx="3">
                  <c:v>27.794808901574275</c:v>
                </c:pt>
              </c:numCache>
            </c:numRef>
          </c:val>
          <c:smooth val="0"/>
          <c:extLst>
            <c:ext xmlns:c16="http://schemas.microsoft.com/office/drawing/2014/chart" uri="{C3380CC4-5D6E-409C-BE32-E72D297353CC}">
              <c16:uniqueId val="{00000001-D48A-42A1-8AC3-0952EF2E38E6}"/>
            </c:ext>
          </c:extLst>
        </c:ser>
        <c:ser>
          <c:idx val="2"/>
          <c:order val="2"/>
          <c:tx>
            <c:v>T40</c:v>
          </c:tx>
          <c:spPr>
            <a:ln w="28575" cap="rnd">
              <a:solidFill>
                <a:schemeClr val="accent3"/>
              </a:solidFill>
              <a:round/>
            </a:ln>
            <a:effectLst/>
          </c:spPr>
          <c:marker>
            <c:symbol val="circle"/>
            <c:size val="5"/>
            <c:spPr>
              <a:solidFill>
                <a:schemeClr val="accent3"/>
              </a:solidFill>
              <a:ln w="9525">
                <a:solidFill>
                  <a:schemeClr val="accent3"/>
                </a:solidFill>
              </a:ln>
              <a:effectLst/>
            </c:spPr>
          </c:marker>
          <c:cat>
            <c:numRef>
              <c:f>Sheet2!$F$68:$F$71</c:f>
              <c:numCache>
                <c:formatCode>General</c:formatCode>
                <c:ptCount val="4"/>
                <c:pt idx="0" formatCode="0.0">
                  <c:v>0</c:v>
                </c:pt>
                <c:pt idx="1">
                  <c:v>2.8</c:v>
                </c:pt>
                <c:pt idx="2">
                  <c:v>5.6</c:v>
                </c:pt>
                <c:pt idx="3">
                  <c:v>9.3000000000000007</c:v>
                </c:pt>
              </c:numCache>
            </c:numRef>
          </c:cat>
          <c:val>
            <c:numRef>
              <c:f>'water recovery'!$K$25:$K$28</c:f>
              <c:numCache>
                <c:formatCode>0.00</c:formatCode>
                <c:ptCount val="4"/>
                <c:pt idx="0">
                  <c:v>3.6929502762430939</c:v>
                </c:pt>
                <c:pt idx="1">
                  <c:v>20.712123189351423</c:v>
                </c:pt>
                <c:pt idx="2">
                  <c:v>24.422867837091143</c:v>
                </c:pt>
                <c:pt idx="3">
                  <c:v>27.147460548998808</c:v>
                </c:pt>
              </c:numCache>
            </c:numRef>
          </c:val>
          <c:smooth val="0"/>
          <c:extLst>
            <c:ext xmlns:c16="http://schemas.microsoft.com/office/drawing/2014/chart" uri="{C3380CC4-5D6E-409C-BE32-E72D297353CC}">
              <c16:uniqueId val="{00000002-D48A-42A1-8AC3-0952EF2E38E6}"/>
            </c:ext>
          </c:extLst>
        </c:ser>
        <c:ser>
          <c:idx val="3"/>
          <c:order val="3"/>
          <c:tx>
            <c:v>C0</c:v>
          </c:tx>
          <c:spPr>
            <a:ln w="28575" cap="rnd">
              <a:solidFill>
                <a:schemeClr val="accent4"/>
              </a:solidFill>
              <a:round/>
            </a:ln>
            <a:effectLst/>
          </c:spPr>
          <c:marker>
            <c:symbol val="circle"/>
            <c:size val="5"/>
            <c:spPr>
              <a:solidFill>
                <a:schemeClr val="accent4"/>
              </a:solidFill>
              <a:ln w="9525">
                <a:solidFill>
                  <a:schemeClr val="accent4"/>
                </a:solidFill>
              </a:ln>
              <a:effectLst/>
            </c:spPr>
          </c:marker>
          <c:val>
            <c:numRef>
              <c:f>'water recovery'!$K$5:$K$8</c:f>
              <c:numCache>
                <c:formatCode>0.00</c:formatCode>
                <c:ptCount val="4"/>
                <c:pt idx="0">
                  <c:v>2.3569052717911423</c:v>
                </c:pt>
                <c:pt idx="1">
                  <c:v>25.124209393083021</c:v>
                </c:pt>
                <c:pt idx="2">
                  <c:v>40.605884898312418</c:v>
                </c:pt>
                <c:pt idx="3">
                  <c:v>42.12974641675855</c:v>
                </c:pt>
              </c:numCache>
            </c:numRef>
          </c:val>
          <c:smooth val="0"/>
          <c:extLst>
            <c:ext xmlns:c16="http://schemas.microsoft.com/office/drawing/2014/chart" uri="{C3380CC4-5D6E-409C-BE32-E72D297353CC}">
              <c16:uniqueId val="{00000003-D48A-42A1-8AC3-0952EF2E38E6}"/>
            </c:ext>
          </c:extLst>
        </c:ser>
        <c:ser>
          <c:idx val="4"/>
          <c:order val="4"/>
          <c:tx>
            <c:v>C20</c:v>
          </c:tx>
          <c:spPr>
            <a:ln w="28575" cap="rnd">
              <a:solidFill>
                <a:schemeClr val="accent5"/>
              </a:solidFill>
              <a:round/>
            </a:ln>
            <a:effectLst/>
          </c:spPr>
          <c:marker>
            <c:symbol val="circle"/>
            <c:size val="5"/>
            <c:spPr>
              <a:solidFill>
                <a:schemeClr val="accent5"/>
              </a:solidFill>
              <a:ln w="9525">
                <a:solidFill>
                  <a:schemeClr val="accent5"/>
                </a:solidFill>
              </a:ln>
              <a:effectLst/>
            </c:spPr>
          </c:marker>
          <c:val>
            <c:numRef>
              <c:f>'water recovery'!$K$9:$K$12</c:f>
              <c:numCache>
                <c:formatCode>0.00</c:formatCode>
                <c:ptCount val="4"/>
                <c:pt idx="0">
                  <c:v>3.5654563038508669</c:v>
                </c:pt>
                <c:pt idx="1">
                  <c:v>25.474527184167776</c:v>
                </c:pt>
                <c:pt idx="2">
                  <c:v>38.674917908562755</c:v>
                </c:pt>
                <c:pt idx="3">
                  <c:v>42.948691567881902</c:v>
                </c:pt>
              </c:numCache>
            </c:numRef>
          </c:val>
          <c:smooth val="0"/>
          <c:extLst>
            <c:ext xmlns:c16="http://schemas.microsoft.com/office/drawing/2014/chart" uri="{C3380CC4-5D6E-409C-BE32-E72D297353CC}">
              <c16:uniqueId val="{00000004-D48A-42A1-8AC3-0952EF2E38E6}"/>
            </c:ext>
          </c:extLst>
        </c:ser>
        <c:ser>
          <c:idx val="5"/>
          <c:order val="5"/>
          <c:tx>
            <c:v>C40</c:v>
          </c:tx>
          <c:spPr>
            <a:ln w="28575" cap="rnd">
              <a:solidFill>
                <a:schemeClr val="accent6"/>
              </a:solidFill>
              <a:round/>
            </a:ln>
            <a:effectLst/>
          </c:spPr>
          <c:marker>
            <c:symbol val="circle"/>
            <c:size val="5"/>
            <c:spPr>
              <a:solidFill>
                <a:schemeClr val="accent6"/>
              </a:solidFill>
              <a:ln w="9525">
                <a:solidFill>
                  <a:schemeClr val="accent6"/>
                </a:solidFill>
              </a:ln>
              <a:effectLst/>
            </c:spPr>
          </c:marker>
          <c:val>
            <c:numRef>
              <c:f>'water recovery'!$K$13:$K$16</c:f>
              <c:numCache>
                <c:formatCode>0.00</c:formatCode>
                <c:ptCount val="4"/>
                <c:pt idx="0">
                  <c:v>4.0458686050791384</c:v>
                </c:pt>
                <c:pt idx="1">
                  <c:v>28.039595619208075</c:v>
                </c:pt>
                <c:pt idx="2">
                  <c:v>40.298821396192217</c:v>
                </c:pt>
                <c:pt idx="3">
                  <c:v>43.445549440121475</c:v>
                </c:pt>
              </c:numCache>
            </c:numRef>
          </c:val>
          <c:smooth val="0"/>
          <c:extLst>
            <c:ext xmlns:c16="http://schemas.microsoft.com/office/drawing/2014/chart" uri="{C3380CC4-5D6E-409C-BE32-E72D297353CC}">
              <c16:uniqueId val="{00000005-D48A-42A1-8AC3-0952EF2E38E6}"/>
            </c:ext>
          </c:extLst>
        </c:ser>
        <c:dLbls>
          <c:showLegendKey val="0"/>
          <c:showVal val="0"/>
          <c:showCatName val="0"/>
          <c:showSerName val="0"/>
          <c:showPercent val="0"/>
          <c:showBubbleSize val="0"/>
        </c:dLbls>
        <c:marker val="1"/>
        <c:smooth val="0"/>
        <c:axId val="2144889375"/>
        <c:axId val="2107596175"/>
      </c:lineChart>
      <c:catAx>
        <c:axId val="2144889375"/>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sz="1000" b="0" i="0" kern="1200" baseline="0">
                    <a:solidFill>
                      <a:srgbClr val="595959"/>
                    </a:solidFill>
                    <a:effectLst/>
                  </a:rPr>
                  <a:t>organic liquid dosage (%)</a:t>
                </a:r>
                <a:endParaRPr lang="en-GB">
                  <a:effectLst/>
                </a:endParaRP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7596175"/>
        <c:crosses val="autoZero"/>
        <c:auto val="1"/>
        <c:lblAlgn val="ctr"/>
        <c:lblOffset val="100"/>
        <c:noMultiLvlLbl val="0"/>
      </c:catAx>
      <c:valAx>
        <c:axId val="2107596175"/>
        <c:scaling>
          <c:orientation val="minMax"/>
          <c:max val="6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Particle recovery in froth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44889375"/>
        <c:crosses val="autoZero"/>
        <c:crossBetween val="midCat"/>
        <c:majorUnit val="5"/>
        <c:minorUnit val="2"/>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cap="all" spc="120" normalizeH="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b="0">
                <a:latin typeface="Times New Roman" panose="02020603050405020304" pitchFamily="18" charset="0"/>
                <a:cs typeface="Times New Roman" panose="02020603050405020304" pitchFamily="18" charset="0"/>
              </a:rPr>
              <a:t>R</a:t>
            </a:r>
            <a:r>
              <a:rPr lang="en-GB" b="0" baseline="-25000">
                <a:latin typeface="Times New Roman" panose="02020603050405020304" pitchFamily="18" charset="0"/>
                <a:cs typeface="Times New Roman" panose="02020603050405020304" pitchFamily="18" charset="0"/>
              </a:rPr>
              <a:t>m</a:t>
            </a:r>
            <a:r>
              <a:rPr lang="en-GB" b="0" baseline="0">
                <a:latin typeface="Times New Roman" panose="02020603050405020304" pitchFamily="18" charset="0"/>
                <a:cs typeface="Times New Roman" panose="02020603050405020304" pitchFamily="18" charset="0"/>
              </a:rPr>
              <a:t> vs r</a:t>
            </a:r>
            <a:r>
              <a:rPr lang="en-GB" b="0" baseline="-25000">
                <a:latin typeface="Times New Roman" panose="02020603050405020304" pitchFamily="18" charset="0"/>
                <a:cs typeface="Times New Roman" panose="02020603050405020304" pitchFamily="18" charset="0"/>
              </a:rPr>
              <a:t>w</a:t>
            </a:r>
            <a:r>
              <a:rPr lang="en-GB" b="0" baseline="0">
                <a:latin typeface="Times New Roman" panose="02020603050405020304" pitchFamily="18" charset="0"/>
                <a:cs typeface="Times New Roman" panose="02020603050405020304" pitchFamily="18" charset="0"/>
              </a:rPr>
              <a:t> </a:t>
            </a:r>
            <a:endParaRPr lang="en-GB" b="0" baseline="-25000">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600" b="0" i="0" u="none" strike="noStrike" kern="1200" cap="all" spc="120" normalizeH="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scatterChart>
        <c:scatterStyle val="lineMarker"/>
        <c:varyColors val="0"/>
        <c:ser>
          <c:idx val="1"/>
          <c:order val="1"/>
          <c:tx>
            <c:v>T20</c:v>
          </c:tx>
          <c:spPr>
            <a:ln w="25400" cap="rnd">
              <a:noFill/>
              <a:round/>
            </a:ln>
            <a:effectLst/>
          </c:spPr>
          <c:marker>
            <c:symbol val="square"/>
            <c:size val="6"/>
            <c:spPr>
              <a:solidFill>
                <a:schemeClr val="accent2"/>
              </a:solidFill>
              <a:ln w="9525">
                <a:solidFill>
                  <a:schemeClr val="accent2"/>
                </a:solidFill>
                <a:round/>
              </a:ln>
              <a:effectLst/>
            </c:spPr>
          </c:marker>
          <c:xVal>
            <c:numRef>
              <c:f>'water recovery'!$E$55:$E$58</c:f>
              <c:numCache>
                <c:formatCode>0.00</c:formatCode>
                <c:ptCount val="4"/>
                <c:pt idx="0">
                  <c:v>2.1344756682659236</c:v>
                </c:pt>
                <c:pt idx="1">
                  <c:v>10.641589416313426</c:v>
                </c:pt>
                <c:pt idx="2">
                  <c:v>23.478164154712175</c:v>
                </c:pt>
                <c:pt idx="3">
                  <c:v>27.794808901574275</c:v>
                </c:pt>
              </c:numCache>
            </c:numRef>
          </c:xVal>
          <c:yVal>
            <c:numRef>
              <c:f>'water recovery'!$F$55:$F$58</c:f>
              <c:numCache>
                <c:formatCode>0.00</c:formatCode>
                <c:ptCount val="4"/>
                <c:pt idx="0">
                  <c:v>6.54</c:v>
                </c:pt>
                <c:pt idx="1">
                  <c:v>26.58</c:v>
                </c:pt>
                <c:pt idx="2">
                  <c:v>45.38</c:v>
                </c:pt>
                <c:pt idx="3">
                  <c:v>50.08</c:v>
                </c:pt>
              </c:numCache>
            </c:numRef>
          </c:yVal>
          <c:smooth val="0"/>
          <c:extLst>
            <c:ext xmlns:c16="http://schemas.microsoft.com/office/drawing/2014/chart" uri="{C3380CC4-5D6E-409C-BE32-E72D297353CC}">
              <c16:uniqueId val="{00000001-2124-4D4B-B294-A0BA53E70807}"/>
            </c:ext>
          </c:extLst>
        </c:ser>
        <c:dLbls>
          <c:showLegendKey val="0"/>
          <c:showVal val="0"/>
          <c:showCatName val="0"/>
          <c:showSerName val="0"/>
          <c:showPercent val="0"/>
          <c:showBubbleSize val="0"/>
        </c:dLbls>
        <c:axId val="1124007120"/>
        <c:axId val="1124004208"/>
        <c:extLst>
          <c:ext xmlns:c15="http://schemas.microsoft.com/office/drawing/2012/chart" uri="{02D57815-91ED-43cb-92C2-25804820EDAC}">
            <c15:filteredScatterSeries>
              <c15:ser>
                <c:idx val="0"/>
                <c:order val="0"/>
                <c:tx>
                  <c:v>T0</c:v>
                </c:tx>
                <c:spPr>
                  <a:ln w="25400" cap="rnd">
                    <a:noFill/>
                    <a:round/>
                  </a:ln>
                  <a:effectLst/>
                </c:spPr>
                <c:marker>
                  <c:symbol val="diamond"/>
                  <c:size val="6"/>
                  <c:spPr>
                    <a:solidFill>
                      <a:schemeClr val="accent1"/>
                    </a:solidFill>
                    <a:ln w="9525">
                      <a:solidFill>
                        <a:schemeClr val="accent1"/>
                      </a:solidFill>
                      <a:round/>
                    </a:ln>
                    <a:effectLst/>
                  </c:spPr>
                </c:marker>
                <c:trendline>
                  <c:spPr>
                    <a:ln w="9525" cap="rnd">
                      <a:solidFill>
                        <a:schemeClr val="accent1"/>
                      </a:solidFill>
                    </a:ln>
                    <a:effectLst/>
                  </c:spPr>
                  <c:trendlineType val="linear"/>
                  <c:dispRSqr val="0"/>
                  <c:dispEq val="0"/>
                </c:trendline>
                <c:xVal>
                  <c:numRef>
                    <c:extLst>
                      <c:ext uri="{02D57815-91ED-43cb-92C2-25804820EDAC}">
                        <c15:formulaRef>
                          <c15:sqref>'water recovery'!$C$55:$C$58</c15:sqref>
                        </c15:formulaRef>
                      </c:ext>
                    </c:extLst>
                    <c:numCache>
                      <c:formatCode>0.00</c:formatCode>
                      <c:ptCount val="4"/>
                      <c:pt idx="0">
                        <c:v>2.6150727069351034</c:v>
                      </c:pt>
                      <c:pt idx="1">
                        <c:v>3.71</c:v>
                      </c:pt>
                      <c:pt idx="2">
                        <c:v>5.2328931572628985</c:v>
                      </c:pt>
                      <c:pt idx="3">
                        <c:v>6.73</c:v>
                      </c:pt>
                    </c:numCache>
                  </c:numRef>
                </c:xVal>
                <c:yVal>
                  <c:numRef>
                    <c:extLst>
                      <c:ext uri="{02D57815-91ED-43cb-92C2-25804820EDAC}">
                        <c15:formulaRef>
                          <c15:sqref>'water recovery'!$D$55:$D$58</c15:sqref>
                        </c15:formulaRef>
                      </c:ext>
                    </c:extLst>
                    <c:numCache>
                      <c:formatCode>0.00</c:formatCode>
                      <c:ptCount val="4"/>
                      <c:pt idx="0">
                        <c:v>3.82</c:v>
                      </c:pt>
                      <c:pt idx="1">
                        <c:v>5.92</c:v>
                      </c:pt>
                      <c:pt idx="2">
                        <c:v>8.68</c:v>
                      </c:pt>
                      <c:pt idx="3">
                        <c:v>12.18</c:v>
                      </c:pt>
                    </c:numCache>
                  </c:numRef>
                </c:yVal>
                <c:smooth val="0"/>
                <c:extLst>
                  <c:ext xmlns:c16="http://schemas.microsoft.com/office/drawing/2014/chart" uri="{C3380CC4-5D6E-409C-BE32-E72D297353CC}">
                    <c16:uniqueId val="{00000000-2124-4D4B-B294-A0BA53E70807}"/>
                  </c:ext>
                </c:extLst>
              </c15:ser>
            </c15:filteredScatterSeries>
            <c15:filteredScatterSeries>
              <c15:ser>
                <c:idx val="2"/>
                <c:order val="2"/>
                <c:tx>
                  <c:v>T40</c:v>
                </c:tx>
                <c:spPr>
                  <a:ln w="25400" cap="rnd">
                    <a:noFill/>
                    <a:round/>
                  </a:ln>
                  <a:effectLst/>
                </c:spPr>
                <c:marker>
                  <c:symbol val="triangle"/>
                  <c:size val="6"/>
                  <c:spPr>
                    <a:solidFill>
                      <a:schemeClr val="accent3"/>
                    </a:solidFill>
                    <a:ln w="9525">
                      <a:solidFill>
                        <a:schemeClr val="accent3"/>
                      </a:solidFill>
                      <a:round/>
                    </a:ln>
                    <a:effectLst/>
                  </c:spPr>
                </c:marker>
                <c:xVal>
                  <c:numRef>
                    <c:extLst xmlns:c15="http://schemas.microsoft.com/office/drawing/2012/chart">
                      <c:ext xmlns:c15="http://schemas.microsoft.com/office/drawing/2012/chart" uri="{02D57815-91ED-43cb-92C2-25804820EDAC}">
                        <c15:formulaRef>
                          <c15:sqref>'water recovery'!$G$55:$G$58</c15:sqref>
                        </c15:formulaRef>
                      </c:ext>
                    </c:extLst>
                    <c:numCache>
                      <c:formatCode>0.00</c:formatCode>
                      <c:ptCount val="4"/>
                      <c:pt idx="0">
                        <c:v>3.6929502762430939</c:v>
                      </c:pt>
                      <c:pt idx="1">
                        <c:v>20.712123189351423</c:v>
                      </c:pt>
                      <c:pt idx="2">
                        <c:v>24.422867837091143</c:v>
                      </c:pt>
                      <c:pt idx="3">
                        <c:v>27.147460548998808</c:v>
                      </c:pt>
                    </c:numCache>
                  </c:numRef>
                </c:xVal>
                <c:yVal>
                  <c:numRef>
                    <c:extLst xmlns:c15="http://schemas.microsoft.com/office/drawing/2012/chart">
                      <c:ext xmlns:c15="http://schemas.microsoft.com/office/drawing/2012/chart" uri="{02D57815-91ED-43cb-92C2-25804820EDAC}">
                        <c15:formulaRef>
                          <c15:sqref>'water recovery'!$H$55:$H$58</c15:sqref>
                        </c15:formulaRef>
                      </c:ext>
                    </c:extLst>
                    <c:numCache>
                      <c:formatCode>0.00</c:formatCode>
                      <c:ptCount val="4"/>
                      <c:pt idx="0">
                        <c:v>5.08</c:v>
                      </c:pt>
                      <c:pt idx="1">
                        <c:v>40.74</c:v>
                      </c:pt>
                      <c:pt idx="2">
                        <c:v>50.62</c:v>
                      </c:pt>
                      <c:pt idx="3">
                        <c:v>52.8</c:v>
                      </c:pt>
                    </c:numCache>
                  </c:numRef>
                </c:yVal>
                <c:smooth val="0"/>
                <c:extLst xmlns:c15="http://schemas.microsoft.com/office/drawing/2012/chart">
                  <c:ext xmlns:c16="http://schemas.microsoft.com/office/drawing/2014/chart" uri="{C3380CC4-5D6E-409C-BE32-E72D297353CC}">
                    <c16:uniqueId val="{00000002-2124-4D4B-B294-A0BA53E70807}"/>
                  </c:ext>
                </c:extLst>
              </c15:ser>
            </c15:filteredScatterSeries>
            <c15:filteredScatterSeries>
              <c15:ser>
                <c:idx val="3"/>
                <c:order val="3"/>
                <c:tx>
                  <c:v>C0</c:v>
                </c:tx>
                <c:spPr>
                  <a:ln w="25400" cap="rnd">
                    <a:noFill/>
                    <a:round/>
                  </a:ln>
                  <a:effectLst/>
                </c:spPr>
                <c:marker>
                  <c:symbol val="x"/>
                  <c:size val="6"/>
                  <c:spPr>
                    <a:noFill/>
                    <a:ln w="9525">
                      <a:solidFill>
                        <a:schemeClr val="accent4"/>
                      </a:solidFill>
                      <a:round/>
                    </a:ln>
                    <a:effectLst/>
                  </c:spPr>
                </c:marker>
                <c:xVal>
                  <c:numRef>
                    <c:extLst xmlns:c15="http://schemas.microsoft.com/office/drawing/2012/chart">
                      <c:ext xmlns:c15="http://schemas.microsoft.com/office/drawing/2012/chart" uri="{02D57815-91ED-43cb-92C2-25804820EDAC}">
                        <c15:formulaRef>
                          <c15:sqref>'water recovery'!$I$55:$I$58</c15:sqref>
                        </c15:formulaRef>
                      </c:ext>
                    </c:extLst>
                    <c:numCache>
                      <c:formatCode>0.00</c:formatCode>
                      <c:ptCount val="4"/>
                      <c:pt idx="0">
                        <c:v>2.3569052717911423</c:v>
                      </c:pt>
                      <c:pt idx="1">
                        <c:v>25.124209393083021</c:v>
                      </c:pt>
                      <c:pt idx="2">
                        <c:v>40.605884898312418</c:v>
                      </c:pt>
                      <c:pt idx="3">
                        <c:v>42.12974641675855</c:v>
                      </c:pt>
                    </c:numCache>
                  </c:numRef>
                </c:xVal>
                <c:yVal>
                  <c:numRef>
                    <c:extLst xmlns:c15="http://schemas.microsoft.com/office/drawing/2012/chart">
                      <c:ext xmlns:c15="http://schemas.microsoft.com/office/drawing/2012/chart" uri="{02D57815-91ED-43cb-92C2-25804820EDAC}">
                        <c15:formulaRef>
                          <c15:sqref>'water recovery'!$J$55:$J$58</c15:sqref>
                        </c15:formulaRef>
                      </c:ext>
                    </c:extLst>
                    <c:numCache>
                      <c:formatCode>0.00</c:formatCode>
                      <c:ptCount val="4"/>
                      <c:pt idx="0">
                        <c:v>11.86</c:v>
                      </c:pt>
                      <c:pt idx="1">
                        <c:v>56.6</c:v>
                      </c:pt>
                      <c:pt idx="2">
                        <c:v>82</c:v>
                      </c:pt>
                      <c:pt idx="3">
                        <c:v>91.2</c:v>
                      </c:pt>
                    </c:numCache>
                  </c:numRef>
                </c:yVal>
                <c:smooth val="0"/>
                <c:extLst xmlns:c15="http://schemas.microsoft.com/office/drawing/2012/chart">
                  <c:ext xmlns:c16="http://schemas.microsoft.com/office/drawing/2014/chart" uri="{C3380CC4-5D6E-409C-BE32-E72D297353CC}">
                    <c16:uniqueId val="{00000003-2124-4D4B-B294-A0BA53E70807}"/>
                  </c:ext>
                </c:extLst>
              </c15:ser>
            </c15:filteredScatterSeries>
            <c15:filteredScatterSeries>
              <c15:ser>
                <c:idx val="4"/>
                <c:order val="4"/>
                <c:tx>
                  <c:v>C20</c:v>
                </c:tx>
                <c:spPr>
                  <a:ln w="25400" cap="rnd">
                    <a:noFill/>
                    <a:round/>
                  </a:ln>
                  <a:effectLst/>
                </c:spPr>
                <c:marker>
                  <c:symbol val="star"/>
                  <c:size val="6"/>
                  <c:spPr>
                    <a:noFill/>
                    <a:ln w="9525">
                      <a:solidFill>
                        <a:schemeClr val="accent5"/>
                      </a:solidFill>
                      <a:round/>
                    </a:ln>
                    <a:effectLst/>
                  </c:spPr>
                </c:marker>
                <c:trendline>
                  <c:spPr>
                    <a:ln w="9525" cap="rnd">
                      <a:solidFill>
                        <a:schemeClr val="accent5"/>
                      </a:solidFill>
                    </a:ln>
                    <a:effectLst/>
                  </c:spPr>
                  <c:trendlineType val="linear"/>
                  <c:dispRSqr val="0"/>
                  <c:dispEq val="0"/>
                </c:trendline>
                <c:xVal>
                  <c:numRef>
                    <c:extLst xmlns:c15="http://schemas.microsoft.com/office/drawing/2012/chart">
                      <c:ext xmlns:c15="http://schemas.microsoft.com/office/drawing/2012/chart" uri="{02D57815-91ED-43cb-92C2-25804820EDAC}">
                        <c15:formulaRef>
                          <c15:sqref>'water recovery'!$K$55:$K$58</c15:sqref>
                        </c15:formulaRef>
                      </c:ext>
                    </c:extLst>
                    <c:numCache>
                      <c:formatCode>0.00</c:formatCode>
                      <c:ptCount val="4"/>
                      <c:pt idx="0">
                        <c:v>3.5654563038508669</c:v>
                      </c:pt>
                      <c:pt idx="1">
                        <c:v>25.474527184167776</c:v>
                      </c:pt>
                      <c:pt idx="2">
                        <c:v>38.674917908562755</c:v>
                      </c:pt>
                      <c:pt idx="3">
                        <c:v>42.948691567881902</c:v>
                      </c:pt>
                    </c:numCache>
                  </c:numRef>
                </c:xVal>
                <c:yVal>
                  <c:numRef>
                    <c:extLst xmlns:c15="http://schemas.microsoft.com/office/drawing/2012/chart">
                      <c:ext xmlns:c15="http://schemas.microsoft.com/office/drawing/2012/chart" uri="{02D57815-91ED-43cb-92C2-25804820EDAC}">
                        <c15:formulaRef>
                          <c15:sqref>'water recovery'!$L$55:$L$58</c15:sqref>
                        </c15:formulaRef>
                      </c:ext>
                    </c:extLst>
                    <c:numCache>
                      <c:formatCode>0.00</c:formatCode>
                      <c:ptCount val="4"/>
                      <c:pt idx="0">
                        <c:v>15.7</c:v>
                      </c:pt>
                      <c:pt idx="1">
                        <c:v>48.8</c:v>
                      </c:pt>
                      <c:pt idx="2">
                        <c:v>76.8</c:v>
                      </c:pt>
                      <c:pt idx="3">
                        <c:v>86.4</c:v>
                      </c:pt>
                    </c:numCache>
                  </c:numRef>
                </c:yVal>
                <c:smooth val="0"/>
                <c:extLst xmlns:c15="http://schemas.microsoft.com/office/drawing/2012/chart">
                  <c:ext xmlns:c16="http://schemas.microsoft.com/office/drawing/2014/chart" uri="{C3380CC4-5D6E-409C-BE32-E72D297353CC}">
                    <c16:uniqueId val="{00000005-2124-4D4B-B294-A0BA53E70807}"/>
                  </c:ext>
                </c:extLst>
              </c15:ser>
            </c15:filteredScatterSeries>
            <c15:filteredScatterSeries>
              <c15:ser>
                <c:idx val="5"/>
                <c:order val="5"/>
                <c:tx>
                  <c:v>C40</c:v>
                </c:tx>
                <c:spPr>
                  <a:ln w="25400" cap="rnd">
                    <a:noFill/>
                    <a:round/>
                  </a:ln>
                  <a:effectLst/>
                </c:spPr>
                <c:marker>
                  <c:symbol val="circle"/>
                  <c:size val="6"/>
                  <c:spPr>
                    <a:solidFill>
                      <a:schemeClr val="accent6"/>
                    </a:solidFill>
                    <a:ln w="9525">
                      <a:solidFill>
                        <a:schemeClr val="accent6"/>
                      </a:solidFill>
                      <a:round/>
                    </a:ln>
                    <a:effectLst/>
                  </c:spPr>
                </c:marker>
                <c:xVal>
                  <c:numRef>
                    <c:extLst xmlns:c15="http://schemas.microsoft.com/office/drawing/2012/chart">
                      <c:ext xmlns:c15="http://schemas.microsoft.com/office/drawing/2012/chart" uri="{02D57815-91ED-43cb-92C2-25804820EDAC}">
                        <c15:formulaRef>
                          <c15:sqref>'water recovery'!$M$55:$M$58</c15:sqref>
                        </c15:formulaRef>
                      </c:ext>
                    </c:extLst>
                    <c:numCache>
                      <c:formatCode>0.00</c:formatCode>
                      <c:ptCount val="4"/>
                      <c:pt idx="0">
                        <c:v>4.0458686050791384</c:v>
                      </c:pt>
                      <c:pt idx="1">
                        <c:v>28.039595619208075</c:v>
                      </c:pt>
                      <c:pt idx="2">
                        <c:v>40.298821396192217</c:v>
                      </c:pt>
                      <c:pt idx="3">
                        <c:v>43.445549440121475</c:v>
                      </c:pt>
                    </c:numCache>
                  </c:numRef>
                </c:xVal>
                <c:yVal>
                  <c:numRef>
                    <c:extLst xmlns:c15="http://schemas.microsoft.com/office/drawing/2012/chart">
                      <c:ext xmlns:c15="http://schemas.microsoft.com/office/drawing/2012/chart" uri="{02D57815-91ED-43cb-92C2-25804820EDAC}">
                        <c15:formulaRef>
                          <c15:sqref>'water recovery'!$N$55:$N$58</c15:sqref>
                        </c15:formulaRef>
                      </c:ext>
                    </c:extLst>
                    <c:numCache>
                      <c:formatCode>0.00</c:formatCode>
                      <c:ptCount val="4"/>
                      <c:pt idx="0">
                        <c:v>16.059999999999999</c:v>
                      </c:pt>
                      <c:pt idx="1">
                        <c:v>63.26</c:v>
                      </c:pt>
                      <c:pt idx="2">
                        <c:v>81.2</c:v>
                      </c:pt>
                      <c:pt idx="3">
                        <c:v>84.86</c:v>
                      </c:pt>
                    </c:numCache>
                  </c:numRef>
                </c:yVal>
                <c:smooth val="0"/>
                <c:extLst xmlns:c15="http://schemas.microsoft.com/office/drawing/2012/chart">
                  <c:ext xmlns:c16="http://schemas.microsoft.com/office/drawing/2014/chart" uri="{C3380CC4-5D6E-409C-BE32-E72D297353CC}">
                    <c16:uniqueId val="{00000006-2124-4D4B-B294-A0BA53E70807}"/>
                  </c:ext>
                </c:extLst>
              </c15:ser>
            </c15:filteredScatterSeries>
          </c:ext>
        </c:extLst>
      </c:scatterChart>
      <c:valAx>
        <c:axId val="1124007120"/>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100" b="0" i="0" u="none" strike="noStrike" kern="1200" cap="all"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100">
                    <a:latin typeface="Times New Roman" panose="02020603050405020304" pitchFamily="18" charset="0"/>
                    <a:cs typeface="Times New Roman" panose="02020603050405020304" pitchFamily="18" charset="0"/>
                  </a:rPr>
                  <a:t>water recovery (%)</a:t>
                </a:r>
              </a:p>
            </c:rich>
          </c:tx>
          <c:overlay val="0"/>
          <c:spPr>
            <a:noFill/>
            <a:ln>
              <a:noFill/>
            </a:ln>
            <a:effectLst/>
          </c:spPr>
          <c:txPr>
            <a:bodyPr rot="0" spcFirstLastPara="1" vertOverflow="ellipsis" vert="horz" wrap="square" anchor="ctr" anchorCtr="1"/>
            <a:lstStyle/>
            <a:p>
              <a:pPr>
                <a:defRPr sz="1100" b="0" i="0" u="none" strike="noStrike" kern="1200" cap="all"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cap="all" spc="120" normalizeH="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124004208"/>
        <c:crosses val="autoZero"/>
        <c:crossBetween val="midCat"/>
      </c:valAx>
      <c:valAx>
        <c:axId val="11240042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cap="all"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GB" sz="1200">
                    <a:latin typeface="Times New Roman" panose="02020603050405020304" pitchFamily="18" charset="0"/>
                    <a:cs typeface="Times New Roman" panose="02020603050405020304" pitchFamily="18" charset="0"/>
                  </a:rPr>
                  <a:t>mass recovery (%)</a:t>
                </a:r>
              </a:p>
            </c:rich>
          </c:tx>
          <c:overlay val="0"/>
          <c:spPr>
            <a:noFill/>
            <a:ln>
              <a:noFill/>
            </a:ln>
            <a:effectLst/>
          </c:spPr>
          <c:txPr>
            <a:bodyPr rot="-5400000" spcFirstLastPara="1" vertOverflow="ellipsis" vert="horz" wrap="square" anchor="ctr" anchorCtr="1"/>
            <a:lstStyle/>
            <a:p>
              <a:pPr>
                <a:defRPr sz="1200" b="0" i="0" u="none" strike="noStrike" kern="1200" cap="all"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 sourceLinked="0"/>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124007120"/>
        <c:crosses val="autoZero"/>
        <c:crossBetween val="midCat"/>
        <c:majorUnit val="10"/>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n-GB"/>
              <a:t>mass recovery vs water recovery</a:t>
            </a:r>
          </a:p>
        </c:rich>
      </c:tx>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v>C0T0</c:v>
          </c:tx>
          <c:spPr>
            <a:ln w="25400" cap="rnd">
              <a:noFill/>
              <a:round/>
            </a:ln>
            <a:effectLst/>
          </c:spPr>
          <c:marker>
            <c:symbol val="diamond"/>
            <c:size val="6"/>
            <c:spPr>
              <a:solidFill>
                <a:schemeClr val="accent1"/>
              </a:solidFill>
              <a:ln w="9525">
                <a:solidFill>
                  <a:schemeClr val="accent1"/>
                </a:solidFill>
                <a:round/>
              </a:ln>
              <a:effectLst/>
            </c:spPr>
          </c:marker>
          <c:xVal>
            <c:numRef>
              <c:f>'[1]cumm water rec'!$D$46:$D$49</c:f>
              <c:numCache>
                <c:formatCode>General</c:formatCode>
                <c:ptCount val="4"/>
                <c:pt idx="0">
                  <c:v>3.6681005584357438</c:v>
                </c:pt>
                <c:pt idx="1">
                  <c:v>15.258293301906091</c:v>
                </c:pt>
                <c:pt idx="2">
                  <c:v>19.840951751524354</c:v>
                </c:pt>
                <c:pt idx="3">
                  <c:v>23.019276663756006</c:v>
                </c:pt>
              </c:numCache>
            </c:numRef>
          </c:xVal>
          <c:yVal>
            <c:numRef>
              <c:f>'[1]cumm water rec'!$E$46:$E$49</c:f>
              <c:numCache>
                <c:formatCode>General</c:formatCode>
                <c:ptCount val="4"/>
                <c:pt idx="0">
                  <c:v>2.5200000000000187</c:v>
                </c:pt>
                <c:pt idx="1">
                  <c:v>33.579999999999963</c:v>
                </c:pt>
                <c:pt idx="2">
                  <c:v>41.913333333333348</c:v>
                </c:pt>
                <c:pt idx="3">
                  <c:v>49.54666666666666</c:v>
                </c:pt>
              </c:numCache>
            </c:numRef>
          </c:yVal>
          <c:smooth val="0"/>
          <c:extLst>
            <c:ext xmlns:c16="http://schemas.microsoft.com/office/drawing/2014/chart" uri="{C3380CC4-5D6E-409C-BE32-E72D297353CC}">
              <c16:uniqueId val="{00000000-633E-4C7B-823A-5DD87410EE5C}"/>
            </c:ext>
          </c:extLst>
        </c:ser>
        <c:ser>
          <c:idx val="1"/>
          <c:order val="1"/>
          <c:tx>
            <c:v>C20T20</c:v>
          </c:tx>
          <c:spPr>
            <a:ln w="25400" cap="rnd">
              <a:noFill/>
              <a:round/>
            </a:ln>
            <a:effectLst/>
          </c:spPr>
          <c:marker>
            <c:symbol val="square"/>
            <c:size val="6"/>
            <c:spPr>
              <a:solidFill>
                <a:schemeClr val="accent2"/>
              </a:solidFill>
              <a:ln w="9525">
                <a:solidFill>
                  <a:schemeClr val="accent2"/>
                </a:solidFill>
                <a:round/>
              </a:ln>
              <a:effectLst/>
            </c:spPr>
          </c:marker>
          <c:xVal>
            <c:numRef>
              <c:f>'[1]cumm water rec'!$F$46:$F$49</c:f>
              <c:numCache>
                <c:formatCode>General</c:formatCode>
                <c:ptCount val="4"/>
                <c:pt idx="0">
                  <c:v>4.4866391466437534</c:v>
                </c:pt>
                <c:pt idx="1">
                  <c:v>18.945757602614385</c:v>
                </c:pt>
                <c:pt idx="2">
                  <c:v>29.040525241142372</c:v>
                </c:pt>
                <c:pt idx="3">
                  <c:v>32.046220947330731</c:v>
                </c:pt>
              </c:numCache>
            </c:numRef>
          </c:xVal>
          <c:yVal>
            <c:numRef>
              <c:f>'[1]cumm water rec'!$G$46:$G$49</c:f>
              <c:numCache>
                <c:formatCode>General</c:formatCode>
                <c:ptCount val="4"/>
                <c:pt idx="0">
                  <c:v>5.6600000000000135</c:v>
                </c:pt>
                <c:pt idx="1">
                  <c:v>42.519999999999968</c:v>
                </c:pt>
                <c:pt idx="2">
                  <c:v>62.813333333333283</c:v>
                </c:pt>
                <c:pt idx="3">
                  <c:v>73.14666666666669</c:v>
                </c:pt>
              </c:numCache>
            </c:numRef>
          </c:yVal>
          <c:smooth val="0"/>
          <c:extLst>
            <c:ext xmlns:c16="http://schemas.microsoft.com/office/drawing/2014/chart" uri="{C3380CC4-5D6E-409C-BE32-E72D297353CC}">
              <c16:uniqueId val="{00000001-633E-4C7B-823A-5DD87410EE5C}"/>
            </c:ext>
          </c:extLst>
        </c:ser>
        <c:ser>
          <c:idx val="2"/>
          <c:order val="2"/>
          <c:tx>
            <c:v>C20T40</c:v>
          </c:tx>
          <c:spPr>
            <a:ln w="25400" cap="rnd">
              <a:noFill/>
              <a:round/>
            </a:ln>
            <a:effectLst/>
          </c:spPr>
          <c:marker>
            <c:symbol val="triangle"/>
            <c:size val="6"/>
            <c:spPr>
              <a:solidFill>
                <a:schemeClr val="accent3"/>
              </a:solidFill>
              <a:ln w="9525">
                <a:solidFill>
                  <a:schemeClr val="accent3"/>
                </a:solidFill>
                <a:round/>
              </a:ln>
              <a:effectLst/>
            </c:spPr>
          </c:marker>
          <c:xVal>
            <c:numRef>
              <c:f>'[1]cumm water rec'!$H$46:$H$49</c:f>
              <c:numCache>
                <c:formatCode>General</c:formatCode>
                <c:ptCount val="4"/>
                <c:pt idx="0">
                  <c:v>2.7548514973055664</c:v>
                </c:pt>
                <c:pt idx="1">
                  <c:v>20.286166848228973</c:v>
                </c:pt>
                <c:pt idx="2">
                  <c:v>30.816498723298608</c:v>
                </c:pt>
                <c:pt idx="3">
                  <c:v>35.108084081295502</c:v>
                </c:pt>
              </c:numCache>
            </c:numRef>
          </c:xVal>
          <c:yVal>
            <c:numRef>
              <c:f>'[1]cumm water rec'!$I$46:$I$49</c:f>
              <c:numCache>
                <c:formatCode>General</c:formatCode>
                <c:ptCount val="4"/>
                <c:pt idx="0">
                  <c:v>4.6466666666666434</c:v>
                </c:pt>
                <c:pt idx="1">
                  <c:v>47.399999999999984</c:v>
                </c:pt>
                <c:pt idx="2">
                  <c:v>65.859999999999985</c:v>
                </c:pt>
                <c:pt idx="3">
                  <c:v>79.953333333333305</c:v>
                </c:pt>
              </c:numCache>
            </c:numRef>
          </c:yVal>
          <c:smooth val="0"/>
          <c:extLst>
            <c:ext xmlns:c16="http://schemas.microsoft.com/office/drawing/2014/chart" uri="{C3380CC4-5D6E-409C-BE32-E72D297353CC}">
              <c16:uniqueId val="{00000002-633E-4C7B-823A-5DD87410EE5C}"/>
            </c:ext>
          </c:extLst>
        </c:ser>
        <c:ser>
          <c:idx val="3"/>
          <c:order val="3"/>
          <c:tx>
            <c:v>C40T20</c:v>
          </c:tx>
          <c:spPr>
            <a:ln w="25400" cap="rnd">
              <a:noFill/>
              <a:round/>
            </a:ln>
            <a:effectLst/>
          </c:spPr>
          <c:marker>
            <c:symbol val="x"/>
            <c:size val="6"/>
            <c:spPr>
              <a:noFill/>
              <a:ln w="9525">
                <a:solidFill>
                  <a:schemeClr val="accent4"/>
                </a:solidFill>
                <a:round/>
              </a:ln>
              <a:effectLst/>
            </c:spPr>
          </c:marker>
          <c:xVal>
            <c:numRef>
              <c:f>'[1]cumm water rec'!$J$46:$J$49</c:f>
              <c:numCache>
                <c:formatCode>General</c:formatCode>
                <c:ptCount val="4"/>
                <c:pt idx="0">
                  <c:v>3.2167461265778825</c:v>
                </c:pt>
                <c:pt idx="1">
                  <c:v>18.260017763389584</c:v>
                </c:pt>
                <c:pt idx="2">
                  <c:v>27.998801768225452</c:v>
                </c:pt>
                <c:pt idx="3">
                  <c:v>33.280998344795542</c:v>
                </c:pt>
              </c:numCache>
            </c:numRef>
          </c:xVal>
          <c:yVal>
            <c:numRef>
              <c:f>'[1]cumm water rec'!$K$46:$K$49</c:f>
              <c:numCache>
                <c:formatCode>General</c:formatCode>
                <c:ptCount val="4"/>
                <c:pt idx="0">
                  <c:v>3.6600000000000263</c:v>
                </c:pt>
                <c:pt idx="1">
                  <c:v>38.033333333333303</c:v>
                </c:pt>
                <c:pt idx="2">
                  <c:v>57.733333333333348</c:v>
                </c:pt>
                <c:pt idx="3">
                  <c:v>76.779999999999987</c:v>
                </c:pt>
              </c:numCache>
            </c:numRef>
          </c:yVal>
          <c:smooth val="0"/>
          <c:extLst>
            <c:ext xmlns:c16="http://schemas.microsoft.com/office/drawing/2014/chart" uri="{C3380CC4-5D6E-409C-BE32-E72D297353CC}">
              <c16:uniqueId val="{00000003-633E-4C7B-823A-5DD87410EE5C}"/>
            </c:ext>
          </c:extLst>
        </c:ser>
        <c:ser>
          <c:idx val="4"/>
          <c:order val="4"/>
          <c:tx>
            <c:v>C40T40</c:v>
          </c:tx>
          <c:spPr>
            <a:ln w="25400" cap="rnd">
              <a:noFill/>
              <a:round/>
            </a:ln>
            <a:effectLst/>
          </c:spPr>
          <c:marker>
            <c:symbol val="star"/>
            <c:size val="6"/>
            <c:spPr>
              <a:noFill/>
              <a:ln w="9525">
                <a:solidFill>
                  <a:schemeClr val="accent5"/>
                </a:solidFill>
                <a:round/>
              </a:ln>
              <a:effectLst/>
            </c:spPr>
          </c:marker>
          <c:trendline>
            <c:spPr>
              <a:ln w="9525" cap="rnd">
                <a:solidFill>
                  <a:schemeClr val="accent5"/>
                </a:solidFill>
              </a:ln>
              <a:effectLst/>
            </c:spPr>
            <c:trendlineType val="linear"/>
            <c:dispRSqr val="0"/>
            <c:dispEq val="0"/>
          </c:trendline>
          <c:xVal>
            <c:numRef>
              <c:f>'[1]cumm water rec'!$L$46:$L$49</c:f>
              <c:numCache>
                <c:formatCode>General</c:formatCode>
                <c:ptCount val="4"/>
                <c:pt idx="0">
                  <c:v>2.9662568696420184</c:v>
                </c:pt>
                <c:pt idx="1">
                  <c:v>22.170120512966253</c:v>
                </c:pt>
                <c:pt idx="2">
                  <c:v>31.691163351359631</c:v>
                </c:pt>
                <c:pt idx="3">
                  <c:v>36.110293339502597</c:v>
                </c:pt>
              </c:numCache>
            </c:numRef>
          </c:xVal>
          <c:yVal>
            <c:numRef>
              <c:f>'[1]cumm water rec'!$M$46:$M$49</c:f>
              <c:numCache>
                <c:formatCode>General</c:formatCode>
                <c:ptCount val="4"/>
                <c:pt idx="0">
                  <c:v>3.5999999999999885</c:v>
                </c:pt>
                <c:pt idx="1">
                  <c:v>48.053333333333342</c:v>
                </c:pt>
                <c:pt idx="2">
                  <c:v>69.95999999999998</c:v>
                </c:pt>
                <c:pt idx="3">
                  <c:v>83.840000000000032</c:v>
                </c:pt>
              </c:numCache>
            </c:numRef>
          </c:yVal>
          <c:smooth val="0"/>
          <c:extLst>
            <c:ext xmlns:c16="http://schemas.microsoft.com/office/drawing/2014/chart" uri="{C3380CC4-5D6E-409C-BE32-E72D297353CC}">
              <c16:uniqueId val="{00000005-633E-4C7B-823A-5DD87410EE5C}"/>
            </c:ext>
          </c:extLst>
        </c:ser>
        <c:dLbls>
          <c:showLegendKey val="0"/>
          <c:showVal val="0"/>
          <c:showCatName val="0"/>
          <c:showSerName val="0"/>
          <c:showPercent val="0"/>
          <c:showBubbleSize val="0"/>
        </c:dLbls>
        <c:axId val="1124007120"/>
        <c:axId val="1124004208"/>
      </c:scatterChart>
      <c:valAx>
        <c:axId val="1124007120"/>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900" b="0" i="0" u="none" strike="noStrike" kern="1200" cap="all" baseline="0">
                    <a:solidFill>
                      <a:schemeClr val="tx1">
                        <a:lumMod val="65000"/>
                        <a:lumOff val="35000"/>
                      </a:schemeClr>
                    </a:solidFill>
                    <a:latin typeface="+mn-lt"/>
                    <a:ea typeface="+mn-ea"/>
                    <a:cs typeface="+mn-cs"/>
                  </a:defRPr>
                </a:pPr>
                <a:r>
                  <a:rPr lang="en-GB"/>
                  <a:t>water recovery (%)</a:t>
                </a:r>
              </a:p>
            </c:rich>
          </c:tx>
          <c:overlay val="0"/>
          <c:spPr>
            <a:noFill/>
            <a:ln>
              <a:noFill/>
            </a:ln>
            <a:effectLst/>
          </c:spPr>
          <c:txPr>
            <a:bodyPr rot="0" spcFirstLastPara="1" vertOverflow="ellipsis" vert="horz" wrap="square" anchor="ctr" anchorCtr="1"/>
            <a:lstStyle/>
            <a:p>
              <a:pPr>
                <a:defRPr sz="900" b="0" i="0" u="none" strike="noStrike" kern="1200" cap="all"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all" spc="120" normalizeH="0" baseline="0">
                <a:solidFill>
                  <a:schemeClr val="tx1">
                    <a:lumMod val="65000"/>
                    <a:lumOff val="35000"/>
                  </a:schemeClr>
                </a:solidFill>
                <a:latin typeface="+mn-lt"/>
                <a:ea typeface="+mn-ea"/>
                <a:cs typeface="+mn-cs"/>
              </a:defRPr>
            </a:pPr>
            <a:endParaRPr lang="en-US"/>
          </a:p>
        </c:txPr>
        <c:crossAx val="1124004208"/>
        <c:crosses val="autoZero"/>
        <c:crossBetween val="midCat"/>
      </c:valAx>
      <c:valAx>
        <c:axId val="11240042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cap="all" baseline="0">
                    <a:solidFill>
                      <a:schemeClr val="tx1">
                        <a:lumMod val="65000"/>
                        <a:lumOff val="35000"/>
                      </a:schemeClr>
                    </a:solidFill>
                    <a:latin typeface="+mn-lt"/>
                    <a:ea typeface="+mn-ea"/>
                    <a:cs typeface="+mn-cs"/>
                  </a:defRPr>
                </a:pPr>
                <a:r>
                  <a:rPr lang="en-GB"/>
                  <a:t>mass recovery (%)</a:t>
                </a:r>
              </a:p>
            </c:rich>
          </c:tx>
          <c:overlay val="0"/>
          <c:spPr>
            <a:noFill/>
            <a:ln>
              <a:noFill/>
            </a:ln>
            <a:effectLst/>
          </c:spPr>
          <c:txPr>
            <a:bodyPr rot="-5400000" spcFirstLastPara="1" vertOverflow="ellipsis" vert="horz" wrap="square" anchor="ctr" anchorCtr="1"/>
            <a:lstStyle/>
            <a:p>
              <a:pPr>
                <a:defRPr sz="900" b="0" i="0" u="none" strike="noStrike" kern="1200" cap="all"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24007120"/>
        <c:crosses val="autoZero"/>
        <c:crossBetween val="midCat"/>
        <c:majorUnit val="10"/>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41">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8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41.xml><?xml version="1.0" encoding="utf-8"?>
<cs:chartStyle xmlns:cs="http://schemas.microsoft.com/office/drawing/2012/chartStyle" xmlns:a="http://schemas.openxmlformats.org/drawingml/2006/main" id="241">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8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2.xml"/><Relationship Id="rId2" Type="http://schemas.openxmlformats.org/officeDocument/2006/relationships/chart" Target="../charts/chart11.xml"/><Relationship Id="rId1"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8.xml"/><Relationship Id="rId2" Type="http://schemas.openxmlformats.org/officeDocument/2006/relationships/chart" Target="../charts/chart17.xml"/><Relationship Id="rId1" Type="http://schemas.openxmlformats.org/officeDocument/2006/relationships/chart" Target="../charts/chart16.xml"/></Relationships>
</file>

<file path=xl/drawings/_rels/drawing7.xml.rels><?xml version="1.0" encoding="UTF-8" standalone="yes"?>
<Relationships xmlns="http://schemas.openxmlformats.org/package/2006/relationships"><Relationship Id="rId3" Type="http://schemas.openxmlformats.org/officeDocument/2006/relationships/chart" Target="../charts/chart21.xml"/><Relationship Id="rId2" Type="http://schemas.openxmlformats.org/officeDocument/2006/relationships/chart" Target="../charts/chart20.xml"/><Relationship Id="rId1" Type="http://schemas.openxmlformats.org/officeDocument/2006/relationships/chart" Target="../charts/chart19.xml"/></Relationships>
</file>

<file path=xl/drawings/_rels/drawing8.xml.rels><?xml version="1.0" encoding="UTF-8" standalone="yes"?>
<Relationships xmlns="http://schemas.openxmlformats.org/package/2006/relationships"><Relationship Id="rId3" Type="http://schemas.openxmlformats.org/officeDocument/2006/relationships/chart" Target="../charts/chart24.xml"/><Relationship Id="rId2" Type="http://schemas.openxmlformats.org/officeDocument/2006/relationships/chart" Target="../charts/chart23.xml"/><Relationship Id="rId1" Type="http://schemas.openxmlformats.org/officeDocument/2006/relationships/chart" Target="../charts/chart22.xml"/><Relationship Id="rId5" Type="http://schemas.openxmlformats.org/officeDocument/2006/relationships/chart" Target="../charts/chart26.xml"/><Relationship Id="rId4" Type="http://schemas.openxmlformats.org/officeDocument/2006/relationships/chart" Target="../charts/chart25.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29.xml"/><Relationship Id="rId2" Type="http://schemas.openxmlformats.org/officeDocument/2006/relationships/chart" Target="../charts/chart28.xml"/><Relationship Id="rId1" Type="http://schemas.openxmlformats.org/officeDocument/2006/relationships/chart" Target="../charts/chart27.xml"/><Relationship Id="rId4" Type="http://schemas.openxmlformats.org/officeDocument/2006/relationships/chart" Target="../charts/chart30.xml"/></Relationships>
</file>

<file path=xl/drawings/_rels/drawing11.xml.rels><?xml version="1.0" encoding="UTF-8" standalone="yes"?>
<Relationships xmlns="http://schemas.openxmlformats.org/package/2006/relationships"><Relationship Id="rId3" Type="http://schemas.openxmlformats.org/officeDocument/2006/relationships/chart" Target="../charts/chart33.xml"/><Relationship Id="rId2" Type="http://schemas.openxmlformats.org/officeDocument/2006/relationships/chart" Target="../charts/chart32.xml"/><Relationship Id="rId1" Type="http://schemas.openxmlformats.org/officeDocument/2006/relationships/chart" Target="../charts/chart31.xml"/><Relationship Id="rId5" Type="http://schemas.openxmlformats.org/officeDocument/2006/relationships/chart" Target="../charts/chart35.xml"/><Relationship Id="rId4" Type="http://schemas.openxmlformats.org/officeDocument/2006/relationships/chart" Target="../charts/chart34.xml"/></Relationships>
</file>

<file path=xl/drawings/_rels/drawing12.xml.rels><?xml version="1.0" encoding="UTF-8" standalone="yes"?>
<Relationships xmlns="http://schemas.openxmlformats.org/package/2006/relationships"><Relationship Id="rId2" Type="http://schemas.openxmlformats.org/officeDocument/2006/relationships/chart" Target="../charts/chart37.xml"/><Relationship Id="rId1" Type="http://schemas.openxmlformats.org/officeDocument/2006/relationships/chart" Target="../charts/chart36.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40.xml"/><Relationship Id="rId2" Type="http://schemas.openxmlformats.org/officeDocument/2006/relationships/chart" Target="../charts/chart39.xml"/><Relationship Id="rId1" Type="http://schemas.openxmlformats.org/officeDocument/2006/relationships/chart" Target="../charts/chart38.xml"/><Relationship Id="rId4" Type="http://schemas.openxmlformats.org/officeDocument/2006/relationships/chart" Target="../charts/chart41.xml"/></Relationships>
</file>

<file path=xl/drawings/drawing1.xml><?xml version="1.0" encoding="utf-8"?>
<xdr:wsDr xmlns:xdr="http://schemas.openxmlformats.org/drawingml/2006/spreadsheetDrawing" xmlns:a="http://schemas.openxmlformats.org/drawingml/2006/main">
  <xdr:twoCellAnchor>
    <xdr:from>
      <xdr:col>2</xdr:col>
      <xdr:colOff>0</xdr:colOff>
      <xdr:row>51</xdr:row>
      <xdr:rowOff>0</xdr:rowOff>
    </xdr:from>
    <xdr:to>
      <xdr:col>6</xdr:col>
      <xdr:colOff>1263650</xdr:colOff>
      <xdr:row>74</xdr:row>
      <xdr:rowOff>185420</xdr:rowOff>
    </xdr:to>
    <xdr:graphicFrame macro="">
      <xdr:nvGraphicFramePr>
        <xdr:cNvPr id="2" name="Chart 1">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400049</xdr:colOff>
      <xdr:row>51</xdr:row>
      <xdr:rowOff>47625</xdr:rowOff>
    </xdr:from>
    <xdr:to>
      <xdr:col>14</xdr:col>
      <xdr:colOff>555624</xdr:colOff>
      <xdr:row>74</xdr:row>
      <xdr:rowOff>133562</xdr:rowOff>
    </xdr:to>
    <xdr:graphicFrame macro="">
      <xdr:nvGraphicFramePr>
        <xdr:cNvPr id="3" name="Chart 2">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78</xdr:row>
      <xdr:rowOff>91440</xdr:rowOff>
    </xdr:from>
    <xdr:to>
      <xdr:col>6</xdr:col>
      <xdr:colOff>897466</xdr:colOff>
      <xdr:row>97</xdr:row>
      <xdr:rowOff>27094</xdr:rowOff>
    </xdr:to>
    <xdr:graphicFrame macro="">
      <xdr:nvGraphicFramePr>
        <xdr:cNvPr id="4" name="Chart 3">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29</xdr:row>
      <xdr:rowOff>0</xdr:rowOff>
    </xdr:from>
    <xdr:to>
      <xdr:col>5</xdr:col>
      <xdr:colOff>1114425</xdr:colOff>
      <xdr:row>50</xdr:row>
      <xdr:rowOff>76200</xdr:rowOff>
    </xdr:to>
    <xdr:graphicFrame macro="">
      <xdr:nvGraphicFramePr>
        <xdr:cNvPr id="3" name="Chart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0</xdr:colOff>
      <xdr:row>29</xdr:row>
      <xdr:rowOff>0</xdr:rowOff>
    </xdr:from>
    <xdr:to>
      <xdr:col>14</xdr:col>
      <xdr:colOff>200025</xdr:colOff>
      <xdr:row>50</xdr:row>
      <xdr:rowOff>76200</xdr:rowOff>
    </xdr:to>
    <xdr:graphicFrame macro="">
      <xdr:nvGraphicFramePr>
        <xdr:cNvPr id="4" name="Chart 3">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0</xdr:colOff>
      <xdr:row>29</xdr:row>
      <xdr:rowOff>0</xdr:rowOff>
    </xdr:from>
    <xdr:to>
      <xdr:col>24</xdr:col>
      <xdr:colOff>104775</xdr:colOff>
      <xdr:row>50</xdr:row>
      <xdr:rowOff>76200</xdr:rowOff>
    </xdr:to>
    <xdr:graphicFrame macro="">
      <xdr:nvGraphicFramePr>
        <xdr:cNvPr id="5" name="Chart 4">
          <a:extLst>
            <a:ext uri="{FF2B5EF4-FFF2-40B4-BE49-F238E27FC236}">
              <a16:creationId xmlns:a16="http://schemas.microsoft.com/office/drawing/2014/main" id="{00000000-0008-0000-0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190499</xdr:colOff>
      <xdr:row>30</xdr:row>
      <xdr:rowOff>95250</xdr:rowOff>
    </xdr:from>
    <xdr:to>
      <xdr:col>6</xdr:col>
      <xdr:colOff>485774</xdr:colOff>
      <xdr:row>51</xdr:row>
      <xdr:rowOff>171450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590550</xdr:colOff>
      <xdr:row>30</xdr:row>
      <xdr:rowOff>142874</xdr:rowOff>
    </xdr:from>
    <xdr:to>
      <xdr:col>13</xdr:col>
      <xdr:colOff>438150</xdr:colOff>
      <xdr:row>51</xdr:row>
      <xdr:rowOff>114299</xdr:rowOff>
    </xdr:to>
    <xdr:graphicFrame macro="">
      <xdr:nvGraphicFramePr>
        <xdr:cNvPr id="3" name="Chart 2">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480060</xdr:colOff>
      <xdr:row>53</xdr:row>
      <xdr:rowOff>163830</xdr:rowOff>
    </xdr:from>
    <xdr:to>
      <xdr:col>6</xdr:col>
      <xdr:colOff>556260</xdr:colOff>
      <xdr:row>74</xdr:row>
      <xdr:rowOff>106680</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152400</xdr:colOff>
      <xdr:row>31</xdr:row>
      <xdr:rowOff>19050</xdr:rowOff>
    </xdr:from>
    <xdr:to>
      <xdr:col>5</xdr:col>
      <xdr:colOff>472440</xdr:colOff>
      <xdr:row>48</xdr:row>
      <xdr:rowOff>167640</xdr:rowOff>
    </xdr:to>
    <xdr:graphicFrame macro="">
      <xdr:nvGraphicFramePr>
        <xdr:cNvPr id="2" name="Chart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640080</xdr:colOff>
      <xdr:row>31</xdr:row>
      <xdr:rowOff>11430</xdr:rowOff>
    </xdr:from>
    <xdr:to>
      <xdr:col>9</xdr:col>
      <xdr:colOff>1059180</xdr:colOff>
      <xdr:row>48</xdr:row>
      <xdr:rowOff>137160</xdr:rowOff>
    </xdr:to>
    <xdr:graphicFrame macro="">
      <xdr:nvGraphicFramePr>
        <xdr:cNvPr id="3" name="Chart 2">
          <a:extLst>
            <a:ext uri="{FF2B5EF4-FFF2-40B4-BE49-F238E27FC236}">
              <a16:creationId xmlns:a16="http://schemas.microsoft.com/office/drawing/2014/main" id="{00000000-0008-0000-03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68580</xdr:colOff>
      <xdr:row>30</xdr:row>
      <xdr:rowOff>171450</xdr:rowOff>
    </xdr:from>
    <xdr:to>
      <xdr:col>18</xdr:col>
      <xdr:colOff>297180</xdr:colOff>
      <xdr:row>48</xdr:row>
      <xdr:rowOff>144780</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38</xdr:row>
      <xdr:rowOff>0</xdr:rowOff>
    </xdr:from>
    <xdr:to>
      <xdr:col>6</xdr:col>
      <xdr:colOff>167640</xdr:colOff>
      <xdr:row>55</xdr:row>
      <xdr:rowOff>152400</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1211580</xdr:colOff>
      <xdr:row>38</xdr:row>
      <xdr:rowOff>106680</xdr:rowOff>
    </xdr:from>
    <xdr:to>
      <xdr:col>12</xdr:col>
      <xdr:colOff>205740</xdr:colOff>
      <xdr:row>57</xdr:row>
      <xdr:rowOff>7620</xdr:rowOff>
    </xdr:to>
    <xdr:graphicFrame macro="">
      <xdr:nvGraphicFramePr>
        <xdr:cNvPr id="3" name="Chart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68580</xdr:colOff>
      <xdr:row>58</xdr:row>
      <xdr:rowOff>106680</xdr:rowOff>
    </xdr:from>
    <xdr:to>
      <xdr:col>6</xdr:col>
      <xdr:colOff>891540</xdr:colOff>
      <xdr:row>77</xdr:row>
      <xdr:rowOff>38100</xdr:rowOff>
    </xdr:to>
    <xdr:graphicFrame macro="">
      <xdr:nvGraphicFramePr>
        <xdr:cNvPr id="4" name="Chart 3">
          <a:extLst>
            <a:ext uri="{FF2B5EF4-FFF2-40B4-BE49-F238E27FC236}">
              <a16:creationId xmlns:a16="http://schemas.microsoft.com/office/drawing/2014/main" id="{00000000-0008-0000-04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32</xdr:row>
      <xdr:rowOff>0</xdr:rowOff>
    </xdr:from>
    <xdr:to>
      <xdr:col>6</xdr:col>
      <xdr:colOff>434340</xdr:colOff>
      <xdr:row>50</xdr:row>
      <xdr:rowOff>144780</xdr:rowOff>
    </xdr:to>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1173480</xdr:colOff>
      <xdr:row>31</xdr:row>
      <xdr:rowOff>171450</xdr:rowOff>
    </xdr:from>
    <xdr:to>
      <xdr:col>12</xdr:col>
      <xdr:colOff>114300</xdr:colOff>
      <xdr:row>50</xdr:row>
      <xdr:rowOff>160020</xdr:rowOff>
    </xdr:to>
    <xdr:graphicFrame macro="">
      <xdr:nvGraphicFramePr>
        <xdr:cNvPr id="3" name="Chart 2">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464820</xdr:colOff>
      <xdr:row>52</xdr:row>
      <xdr:rowOff>80010</xdr:rowOff>
    </xdr:from>
    <xdr:to>
      <xdr:col>6</xdr:col>
      <xdr:colOff>1074420</xdr:colOff>
      <xdr:row>70</xdr:row>
      <xdr:rowOff>175260</xdr:rowOff>
    </xdr:to>
    <xdr:graphicFrame macro="">
      <xdr:nvGraphicFramePr>
        <xdr:cNvPr id="4" name="Chart 3">
          <a:extLst>
            <a:ext uri="{FF2B5EF4-FFF2-40B4-BE49-F238E27FC236}">
              <a16:creationId xmlns:a16="http://schemas.microsoft.com/office/drawing/2014/main" id="{00000000-0008-0000-05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403860</xdr:colOff>
      <xdr:row>29</xdr:row>
      <xdr:rowOff>148590</xdr:rowOff>
    </xdr:from>
    <xdr:to>
      <xdr:col>6</xdr:col>
      <xdr:colOff>746760</xdr:colOff>
      <xdr:row>44</xdr:row>
      <xdr:rowOff>148590</xdr:rowOff>
    </xdr:to>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381000</xdr:colOff>
      <xdr:row>30</xdr:row>
      <xdr:rowOff>49530</xdr:rowOff>
    </xdr:from>
    <xdr:to>
      <xdr:col>11</xdr:col>
      <xdr:colOff>800100</xdr:colOff>
      <xdr:row>45</xdr:row>
      <xdr:rowOff>49530</xdr:rowOff>
    </xdr:to>
    <xdr:graphicFrame macro="">
      <xdr:nvGraphicFramePr>
        <xdr:cNvPr id="3" name="Chart 2">
          <a:extLst>
            <a:ext uri="{FF2B5EF4-FFF2-40B4-BE49-F238E27FC236}">
              <a16:creationId xmlns:a16="http://schemas.microsoft.com/office/drawing/2014/main" id="{00000000-0008-0000-06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411480</xdr:colOff>
      <xdr:row>46</xdr:row>
      <xdr:rowOff>133350</xdr:rowOff>
    </xdr:from>
    <xdr:to>
      <xdr:col>6</xdr:col>
      <xdr:colOff>754380</xdr:colOff>
      <xdr:row>61</xdr:row>
      <xdr:rowOff>133350</xdr:rowOff>
    </xdr:to>
    <xdr:graphicFrame macro="">
      <xdr:nvGraphicFramePr>
        <xdr:cNvPr id="4" name="Chart 3">
          <a:extLst>
            <a:ext uri="{FF2B5EF4-FFF2-40B4-BE49-F238E27FC236}">
              <a16:creationId xmlns:a16="http://schemas.microsoft.com/office/drawing/2014/main" id="{00000000-0008-0000-06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2</xdr:col>
      <xdr:colOff>327661</xdr:colOff>
      <xdr:row>12</xdr:row>
      <xdr:rowOff>66674</xdr:rowOff>
    </xdr:from>
    <xdr:to>
      <xdr:col>9</xdr:col>
      <xdr:colOff>212821</xdr:colOff>
      <xdr:row>28</xdr:row>
      <xdr:rowOff>20594</xdr:rowOff>
    </xdr:to>
    <xdr:graphicFrame macro="">
      <xdr:nvGraphicFramePr>
        <xdr:cNvPr id="8" name="Chart 7">
          <a:extLst>
            <a:ext uri="{FF2B5EF4-FFF2-40B4-BE49-F238E27FC236}">
              <a16:creationId xmlns:a16="http://schemas.microsoft.com/office/drawing/2014/main" id="{00000000-0008-0000-07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665797</xdr:colOff>
      <xdr:row>12</xdr:row>
      <xdr:rowOff>158114</xdr:rowOff>
    </xdr:from>
    <xdr:to>
      <xdr:col>14</xdr:col>
      <xdr:colOff>604297</xdr:colOff>
      <xdr:row>28</xdr:row>
      <xdr:rowOff>112034</xdr:rowOff>
    </xdr:to>
    <xdr:graphicFrame macro="">
      <xdr:nvGraphicFramePr>
        <xdr:cNvPr id="3" name="Chart 2">
          <a:extLst>
            <a:ext uri="{FF2B5EF4-FFF2-40B4-BE49-F238E27FC236}">
              <a16:creationId xmlns:a16="http://schemas.microsoft.com/office/drawing/2014/main" id="{00000000-0008-0000-07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952</xdr:colOff>
      <xdr:row>13</xdr:row>
      <xdr:rowOff>78104</xdr:rowOff>
    </xdr:from>
    <xdr:to>
      <xdr:col>22</xdr:col>
      <xdr:colOff>320452</xdr:colOff>
      <xdr:row>29</xdr:row>
      <xdr:rowOff>32024</xdr:rowOff>
    </xdr:to>
    <xdr:graphicFrame macro="">
      <xdr:nvGraphicFramePr>
        <xdr:cNvPr id="4" name="Chart 3">
          <a:extLst>
            <a:ext uri="{FF2B5EF4-FFF2-40B4-BE49-F238E27FC236}">
              <a16:creationId xmlns:a16="http://schemas.microsoft.com/office/drawing/2014/main" id="{00000000-0008-0000-07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235267</xdr:colOff>
      <xdr:row>68</xdr:row>
      <xdr:rowOff>3809</xdr:rowOff>
    </xdr:from>
    <xdr:to>
      <xdr:col>13</xdr:col>
      <xdr:colOff>4222</xdr:colOff>
      <xdr:row>83</xdr:row>
      <xdr:rowOff>176804</xdr:rowOff>
    </xdr:to>
    <xdr:graphicFrame macro="">
      <xdr:nvGraphicFramePr>
        <xdr:cNvPr id="2" name="Chart 1">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472440</xdr:colOff>
      <xdr:row>86</xdr:row>
      <xdr:rowOff>179070</xdr:rowOff>
    </xdr:from>
    <xdr:to>
      <xdr:col>20</xdr:col>
      <xdr:colOff>655320</xdr:colOff>
      <xdr:row>111</xdr:row>
      <xdr:rowOff>129540</xdr:rowOff>
    </xdr:to>
    <xdr:graphicFrame macro="">
      <xdr:nvGraphicFramePr>
        <xdr:cNvPr id="7" name="Chart 6">
          <a:extLst>
            <a:ext uri="{FF2B5EF4-FFF2-40B4-BE49-F238E27FC236}">
              <a16:creationId xmlns:a16="http://schemas.microsoft.com/office/drawing/2014/main" id="{00000000-0008-0000-07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12</xdr:col>
      <xdr:colOff>76200</xdr:colOff>
      <xdr:row>79</xdr:row>
      <xdr:rowOff>91440</xdr:rowOff>
    </xdr:from>
    <xdr:to>
      <xdr:col>12</xdr:col>
      <xdr:colOff>388620</xdr:colOff>
      <xdr:row>80</xdr:row>
      <xdr:rowOff>99060</xdr:rowOff>
    </xdr:to>
    <xdr:sp macro="" textlink="">
      <xdr:nvSpPr>
        <xdr:cNvPr id="5" name="Rectangle 4">
          <a:extLst>
            <a:ext uri="{FF2B5EF4-FFF2-40B4-BE49-F238E27FC236}">
              <a16:creationId xmlns:a16="http://schemas.microsoft.com/office/drawing/2014/main" id="{7429A69B-A9E5-0CB2-A11D-37FF6F5AF6FC}"/>
            </a:ext>
          </a:extLst>
        </xdr:cNvPr>
        <xdr:cNvSpPr/>
      </xdr:nvSpPr>
      <xdr:spPr>
        <a:xfrm>
          <a:off x="8884920" y="14554200"/>
          <a:ext cx="312420" cy="190500"/>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9.xml><?xml version="1.0" encoding="utf-8"?>
<c:userShapes xmlns:c="http://schemas.openxmlformats.org/drawingml/2006/chart">
  <cdr:relSizeAnchor xmlns:cdr="http://schemas.openxmlformats.org/drawingml/2006/chartDrawing">
    <cdr:from>
      <cdr:x>0.90118</cdr:x>
      <cdr:y>0.69375</cdr:y>
    </cdr:from>
    <cdr:to>
      <cdr:x>0.99373</cdr:x>
      <cdr:y>0.77214</cdr:y>
    </cdr:to>
    <cdr:sp macro="" textlink="">
      <cdr:nvSpPr>
        <cdr:cNvPr id="2" name="TextBox 1">
          <a:extLst xmlns:a="http://schemas.openxmlformats.org/drawingml/2006/main">
            <a:ext uri="{FF2B5EF4-FFF2-40B4-BE49-F238E27FC236}">
              <a16:creationId xmlns:a16="http://schemas.microsoft.com/office/drawing/2014/main" id="{E4D402B6-6E10-240F-8CFB-8DC079FE2FE8}"/>
            </a:ext>
          </a:extLst>
        </cdr:cNvPr>
        <cdr:cNvSpPr txBox="1"/>
      </cdr:nvSpPr>
      <cdr:spPr>
        <a:xfrm xmlns:a="http://schemas.openxmlformats.org/drawingml/2006/main">
          <a:off x="3891375" y="2023111"/>
          <a:ext cx="399638" cy="2286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IN" sz="1100">
              <a:latin typeface="Times New Roman" panose="02020603050405020304" pitchFamily="18" charset="0"/>
              <a:cs typeface="Times New Roman" panose="02020603050405020304" pitchFamily="18" charset="0"/>
            </a:rPr>
            <a:t>9.3</a:t>
          </a:r>
        </a:p>
      </cdr:txBody>
    </cdr:sp>
  </cdr:relSizeAnchor>
</c:userShapes>
</file>

<file path=xl/drawings/drawing10.xml><?xml version="1.0" encoding="utf-8"?>
<xdr:wsDr xmlns:xdr="http://schemas.openxmlformats.org/drawingml/2006/spreadsheetDrawing" xmlns:a="http://schemas.openxmlformats.org/drawingml/2006/main">
  <xdr:twoCellAnchor>
    <xdr:from>
      <xdr:col>4</xdr:col>
      <xdr:colOff>0</xdr:colOff>
      <xdr:row>36</xdr:row>
      <xdr:rowOff>156210</xdr:rowOff>
    </xdr:from>
    <xdr:to>
      <xdr:col>11</xdr:col>
      <xdr:colOff>52800</xdr:colOff>
      <xdr:row>52</xdr:row>
      <xdr:rowOff>110130</xdr:rowOff>
    </xdr:to>
    <xdr:graphicFrame macro="">
      <xdr:nvGraphicFramePr>
        <xdr:cNvPr id="3" name="Chart 2">
          <a:extLst>
            <a:ext uri="{FF2B5EF4-FFF2-40B4-BE49-F238E27FC236}">
              <a16:creationId xmlns:a16="http://schemas.microsoft.com/office/drawing/2014/main" id="{00000000-0008-0000-08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594360</xdr:colOff>
      <xdr:row>36</xdr:row>
      <xdr:rowOff>179070</xdr:rowOff>
    </xdr:from>
    <xdr:to>
      <xdr:col>20</xdr:col>
      <xdr:colOff>37560</xdr:colOff>
      <xdr:row>52</xdr:row>
      <xdr:rowOff>132990</xdr:rowOff>
    </xdr:to>
    <xdr:graphicFrame macro="">
      <xdr:nvGraphicFramePr>
        <xdr:cNvPr id="4" name="Chart 3">
          <a:extLst>
            <a:ext uri="{FF2B5EF4-FFF2-40B4-BE49-F238E27FC236}">
              <a16:creationId xmlns:a16="http://schemas.microsoft.com/office/drawing/2014/main" id="{00000000-0008-0000-08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21</xdr:col>
      <xdr:colOff>594360</xdr:colOff>
      <xdr:row>36</xdr:row>
      <xdr:rowOff>163830</xdr:rowOff>
    </xdr:from>
    <xdr:to>
      <xdr:col>29</xdr:col>
      <xdr:colOff>37560</xdr:colOff>
      <xdr:row>52</xdr:row>
      <xdr:rowOff>117750</xdr:rowOff>
    </xdr:to>
    <xdr:graphicFrame macro="">
      <xdr:nvGraphicFramePr>
        <xdr:cNvPr id="5" name="Chart 4">
          <a:extLst>
            <a:ext uri="{FF2B5EF4-FFF2-40B4-BE49-F238E27FC236}">
              <a16:creationId xmlns:a16="http://schemas.microsoft.com/office/drawing/2014/main" id="{00000000-0008-0000-08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13</xdr:col>
      <xdr:colOff>87630</xdr:colOff>
      <xdr:row>62</xdr:row>
      <xdr:rowOff>95250</xdr:rowOff>
    </xdr:from>
    <xdr:to>
      <xdr:col>20</xdr:col>
      <xdr:colOff>140430</xdr:colOff>
      <xdr:row>78</xdr:row>
      <xdr:rowOff>75840</xdr:rowOff>
    </xdr:to>
    <xdr:graphicFrame macro="">
      <xdr:nvGraphicFramePr>
        <xdr:cNvPr id="6" name="Chart 5">
          <a:extLst>
            <a:ext uri="{FF2B5EF4-FFF2-40B4-BE49-F238E27FC236}">
              <a16:creationId xmlns:a16="http://schemas.microsoft.com/office/drawing/2014/main" id="{00000000-0008-0000-08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19</xdr:col>
      <xdr:colOff>53340</xdr:colOff>
      <xdr:row>73</xdr:row>
      <xdr:rowOff>175260</xdr:rowOff>
    </xdr:from>
    <xdr:to>
      <xdr:col>19</xdr:col>
      <xdr:colOff>373380</xdr:colOff>
      <xdr:row>74</xdr:row>
      <xdr:rowOff>129540</xdr:rowOff>
    </xdr:to>
    <xdr:sp macro="" textlink="">
      <xdr:nvSpPr>
        <xdr:cNvPr id="2" name="Rectangle 1">
          <a:extLst>
            <a:ext uri="{FF2B5EF4-FFF2-40B4-BE49-F238E27FC236}">
              <a16:creationId xmlns:a16="http://schemas.microsoft.com/office/drawing/2014/main" id="{7BC2FB42-C2D1-53C9-8A04-7F39F753D56C}"/>
            </a:ext>
          </a:extLst>
        </xdr:cNvPr>
        <xdr:cNvSpPr/>
      </xdr:nvSpPr>
      <xdr:spPr>
        <a:xfrm>
          <a:off x="11635740" y="13540740"/>
          <a:ext cx="320040" cy="137160"/>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19</xdr:col>
      <xdr:colOff>335280</xdr:colOff>
      <xdr:row>73</xdr:row>
      <xdr:rowOff>121920</xdr:rowOff>
    </xdr:from>
    <xdr:to>
      <xdr:col>20</xdr:col>
      <xdr:colOff>129540</xdr:colOff>
      <xdr:row>75</xdr:row>
      <xdr:rowOff>38100</xdr:rowOff>
    </xdr:to>
    <xdr:sp macro="" textlink="">
      <xdr:nvSpPr>
        <xdr:cNvPr id="7" name="TextBox 6">
          <a:extLst>
            <a:ext uri="{FF2B5EF4-FFF2-40B4-BE49-F238E27FC236}">
              <a16:creationId xmlns:a16="http://schemas.microsoft.com/office/drawing/2014/main" id="{BB7CDB8C-4B5F-4156-3445-6EEDCE1C23C3}"/>
            </a:ext>
          </a:extLst>
        </xdr:cNvPr>
        <xdr:cNvSpPr txBox="1"/>
      </xdr:nvSpPr>
      <xdr:spPr>
        <a:xfrm>
          <a:off x="11917680" y="13487400"/>
          <a:ext cx="403860" cy="281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100">
              <a:latin typeface="Times New Roman" panose="02020603050405020304" pitchFamily="18" charset="0"/>
              <a:cs typeface="Times New Roman" panose="02020603050405020304" pitchFamily="18" charset="0"/>
            </a:rPr>
            <a:t>9.3</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13</xdr:col>
      <xdr:colOff>562927</xdr:colOff>
      <xdr:row>16</xdr:row>
      <xdr:rowOff>19049</xdr:rowOff>
    </xdr:from>
    <xdr:to>
      <xdr:col>21</xdr:col>
      <xdr:colOff>412</xdr:colOff>
      <xdr:row>32</xdr:row>
      <xdr:rowOff>3449</xdr:rowOff>
    </xdr:to>
    <xdr:graphicFrame macro="">
      <xdr:nvGraphicFramePr>
        <xdr:cNvPr id="2" name="Chart 1">
          <a:extLst>
            <a:ext uri="{FF2B5EF4-FFF2-40B4-BE49-F238E27FC236}">
              <a16:creationId xmlns:a16="http://schemas.microsoft.com/office/drawing/2014/main" id="{00000000-0008-0000-0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104775</xdr:colOff>
      <xdr:row>32</xdr:row>
      <xdr:rowOff>85725</xdr:rowOff>
    </xdr:from>
    <xdr:to>
      <xdr:col>17</xdr:col>
      <xdr:colOff>151860</xdr:colOff>
      <xdr:row>48</xdr:row>
      <xdr:rowOff>77745</xdr:rowOff>
    </xdr:to>
    <xdr:graphicFrame macro="">
      <xdr:nvGraphicFramePr>
        <xdr:cNvPr id="3" name="Chart 2">
          <a:extLst>
            <a:ext uri="{FF2B5EF4-FFF2-40B4-BE49-F238E27FC236}">
              <a16:creationId xmlns:a16="http://schemas.microsoft.com/office/drawing/2014/main" id="{00000000-0008-0000-0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539115</xdr:colOff>
      <xdr:row>48</xdr:row>
      <xdr:rowOff>165734</xdr:rowOff>
    </xdr:from>
    <xdr:to>
      <xdr:col>17</xdr:col>
      <xdr:colOff>593820</xdr:colOff>
      <xdr:row>64</xdr:row>
      <xdr:rowOff>142514</xdr:rowOff>
    </xdr:to>
    <xdr:graphicFrame macro="">
      <xdr:nvGraphicFramePr>
        <xdr:cNvPr id="4" name="Chart 3">
          <a:extLst>
            <a:ext uri="{FF2B5EF4-FFF2-40B4-BE49-F238E27FC236}">
              <a16:creationId xmlns:a16="http://schemas.microsoft.com/office/drawing/2014/main" id="{00000000-0008-0000-0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0</xdr:colOff>
      <xdr:row>65</xdr:row>
      <xdr:rowOff>0</xdr:rowOff>
    </xdr:from>
    <xdr:to>
      <xdr:col>16</xdr:col>
      <xdr:colOff>52800</xdr:colOff>
      <xdr:row>80</xdr:row>
      <xdr:rowOff>169185</xdr:rowOff>
    </xdr:to>
    <xdr:graphicFrame macro="">
      <xdr:nvGraphicFramePr>
        <xdr:cNvPr id="5" name="Chart 4">
          <a:extLst>
            <a:ext uri="{FF2B5EF4-FFF2-40B4-BE49-F238E27FC236}">
              <a16:creationId xmlns:a16="http://schemas.microsoft.com/office/drawing/2014/main" id="{00000000-0008-0000-09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586740</xdr:colOff>
      <xdr:row>83</xdr:row>
      <xdr:rowOff>22860</xdr:rowOff>
    </xdr:from>
    <xdr:to>
      <xdr:col>16</xdr:col>
      <xdr:colOff>29940</xdr:colOff>
      <xdr:row>99</xdr:row>
      <xdr:rowOff>9165</xdr:rowOff>
    </xdr:to>
    <xdr:graphicFrame macro="">
      <xdr:nvGraphicFramePr>
        <xdr:cNvPr id="6" name="Chart 5">
          <a:extLst>
            <a:ext uri="{FF2B5EF4-FFF2-40B4-BE49-F238E27FC236}">
              <a16:creationId xmlns:a16="http://schemas.microsoft.com/office/drawing/2014/main" id="{00000000-0008-0000-09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6</xdr:col>
      <xdr:colOff>253365</xdr:colOff>
      <xdr:row>2</xdr:row>
      <xdr:rowOff>4762</xdr:rowOff>
    </xdr:from>
    <xdr:to>
      <xdr:col>14</xdr:col>
      <xdr:colOff>409575</xdr:colOff>
      <xdr:row>23</xdr:row>
      <xdr:rowOff>60960</xdr:rowOff>
    </xdr:to>
    <xdr:graphicFrame macro="">
      <xdr:nvGraphicFramePr>
        <xdr:cNvPr id="2" name="Chart 1">
          <a:extLst>
            <a:ext uri="{FF2B5EF4-FFF2-40B4-BE49-F238E27FC236}">
              <a16:creationId xmlns:a16="http://schemas.microsoft.com/office/drawing/2014/main" id="{A5DBB85B-ACAC-2B36-E5B9-2A2A6A483D8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167640</xdr:colOff>
      <xdr:row>1</xdr:row>
      <xdr:rowOff>167640</xdr:rowOff>
    </xdr:from>
    <xdr:to>
      <xdr:col>23</xdr:col>
      <xdr:colOff>323850</xdr:colOff>
      <xdr:row>23</xdr:row>
      <xdr:rowOff>40958</xdr:rowOff>
    </xdr:to>
    <xdr:graphicFrame macro="">
      <xdr:nvGraphicFramePr>
        <xdr:cNvPr id="3" name="Chart 2">
          <a:extLst>
            <a:ext uri="{FF2B5EF4-FFF2-40B4-BE49-F238E27FC236}">
              <a16:creationId xmlns:a16="http://schemas.microsoft.com/office/drawing/2014/main" id="{C5DA03AD-A877-4FF5-9106-BE904711B4F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3.xml><?xml version="1.0" encoding="utf-8"?>
<xdr:wsDr xmlns:xdr="http://schemas.openxmlformats.org/drawingml/2006/spreadsheetDrawing" xmlns:a="http://schemas.openxmlformats.org/drawingml/2006/main">
  <xdr:oneCellAnchor>
    <xdr:from>
      <xdr:col>10</xdr:col>
      <xdr:colOff>215265</xdr:colOff>
      <xdr:row>2</xdr:row>
      <xdr:rowOff>44767</xdr:rowOff>
    </xdr:from>
    <xdr:ext cx="1202055" cy="337593"/>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FCB018B1-A979-4E45-AB46-089E57370164}"/>
                </a:ext>
              </a:extLst>
            </xdr:cNvPr>
            <xdr:cNvSpPr txBox="1"/>
          </xdr:nvSpPr>
          <xdr:spPr>
            <a:xfrm>
              <a:off x="10660380" y="418147"/>
              <a:ext cx="1202055" cy="3375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sSub>
                      <m:sSubPr>
                        <m:ctrlPr>
                          <a:rPr lang="en-IN" sz="1100" i="1">
                            <a:solidFill>
                              <a:srgbClr val="836967"/>
                            </a:solidFill>
                            <a:latin typeface="Cambria Math" panose="02040503050406030204" pitchFamily="18" charset="0"/>
                          </a:rPr>
                        </m:ctrlPr>
                      </m:sSubPr>
                      <m:e>
                        <m:r>
                          <a:rPr lang="en-IN" sz="1100" i="1">
                            <a:latin typeface="Cambria Math" panose="02040503050406030204" pitchFamily="18" charset="0"/>
                          </a:rPr>
                          <m:t>𝑟</m:t>
                        </m:r>
                      </m:e>
                      <m:sub>
                        <m:r>
                          <a:rPr lang="en-IN" sz="1100" i="1">
                            <a:latin typeface="Cambria Math" panose="02040503050406030204" pitchFamily="18" charset="0"/>
                          </a:rPr>
                          <m:t>𝜔</m:t>
                        </m:r>
                        <m:r>
                          <a:rPr lang="en-IN" sz="1100" i="1">
                            <a:latin typeface="Cambria Math" panose="02040503050406030204" pitchFamily="18" charset="0"/>
                          </a:rPr>
                          <m:t>𝑐</m:t>
                        </m:r>
                      </m:sub>
                    </m:sSub>
                    <m:r>
                      <a:rPr lang="en-IN" sz="1100" i="0">
                        <a:latin typeface="Cambria Math" panose="02040503050406030204" pitchFamily="18" charset="0"/>
                      </a:rPr>
                      <m:t>=</m:t>
                    </m:r>
                    <m:f>
                      <m:fPr>
                        <m:ctrlPr>
                          <a:rPr lang="en-IN" sz="1100" i="1">
                            <a:solidFill>
                              <a:srgbClr val="836967"/>
                            </a:solidFill>
                            <a:latin typeface="Cambria Math" panose="02040503050406030204" pitchFamily="18" charset="0"/>
                          </a:rPr>
                        </m:ctrlPr>
                      </m:fPr>
                      <m:num>
                        <m:sSub>
                          <m:sSubPr>
                            <m:ctrlPr>
                              <a:rPr lang="en-IN" sz="1100" i="1">
                                <a:solidFill>
                                  <a:srgbClr val="836967"/>
                                </a:solidFill>
                                <a:latin typeface="Cambria Math" panose="02040503050406030204" pitchFamily="18" charset="0"/>
                              </a:rPr>
                            </m:ctrlPr>
                          </m:sSubPr>
                          <m:e>
                            <m:r>
                              <a:rPr lang="en-IN" sz="1100" i="1">
                                <a:latin typeface="Cambria Math" panose="02040503050406030204" pitchFamily="18" charset="0"/>
                              </a:rPr>
                              <m:t>𝑚</m:t>
                            </m:r>
                          </m:e>
                          <m:sub>
                            <m:r>
                              <a:rPr lang="en-IN" sz="1100" i="1">
                                <a:latin typeface="Cambria Math" panose="02040503050406030204" pitchFamily="18" charset="0"/>
                              </a:rPr>
                              <m:t>𝜔</m:t>
                            </m:r>
                            <m:r>
                              <a:rPr lang="en-IN" sz="1100" i="1">
                                <a:latin typeface="Cambria Math" panose="02040503050406030204" pitchFamily="18" charset="0"/>
                              </a:rPr>
                              <m:t>𝑐</m:t>
                            </m:r>
                          </m:sub>
                        </m:sSub>
                      </m:num>
                      <m:den>
                        <m:sSub>
                          <m:sSubPr>
                            <m:ctrlPr>
                              <a:rPr lang="en-IN" sz="1100" i="1">
                                <a:solidFill>
                                  <a:srgbClr val="836967"/>
                                </a:solidFill>
                                <a:latin typeface="Cambria Math" panose="02040503050406030204" pitchFamily="18" charset="0"/>
                              </a:rPr>
                            </m:ctrlPr>
                          </m:sSubPr>
                          <m:e>
                            <m:r>
                              <a:rPr lang="en-IN" sz="1100" i="1">
                                <a:latin typeface="Cambria Math" panose="02040503050406030204" pitchFamily="18" charset="0"/>
                              </a:rPr>
                              <m:t>𝑚</m:t>
                            </m:r>
                          </m:e>
                          <m:sub>
                            <m:r>
                              <a:rPr lang="en-IN" sz="1100" i="1">
                                <a:latin typeface="Cambria Math" panose="02040503050406030204" pitchFamily="18" charset="0"/>
                              </a:rPr>
                              <m:t>𝑤𝑓</m:t>
                            </m:r>
                          </m:sub>
                        </m:sSub>
                      </m:den>
                    </m:f>
                    <m:r>
                      <a:rPr lang="en-IN" sz="1100" i="0">
                        <a:latin typeface="Cambria Math" panose="02040503050406030204" pitchFamily="18" charset="0"/>
                      </a:rPr>
                      <m:t>×100</m:t>
                    </m:r>
                  </m:oMath>
                </m:oMathPara>
              </a14:m>
              <a:endParaRPr lang="en-IN" sz="1100"/>
            </a:p>
          </xdr:txBody>
        </xdr:sp>
      </mc:Choice>
      <mc:Fallback xmlns="">
        <xdr:sp macro="" textlink="">
          <xdr:nvSpPr>
            <xdr:cNvPr id="2" name="TextBox 1">
              <a:extLst>
                <a:ext uri="{FF2B5EF4-FFF2-40B4-BE49-F238E27FC236}">
                  <a16:creationId xmlns:a16="http://schemas.microsoft.com/office/drawing/2014/main" id="{FCB018B1-A979-4E45-AB46-089E57370164}"/>
                </a:ext>
              </a:extLst>
            </xdr:cNvPr>
            <xdr:cNvSpPr txBox="1"/>
          </xdr:nvSpPr>
          <xdr:spPr>
            <a:xfrm>
              <a:off x="10660380" y="418147"/>
              <a:ext cx="1202055" cy="3375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IN" sz="1100" i="0">
                  <a:latin typeface="Cambria Math" panose="02040503050406030204" pitchFamily="18" charset="0"/>
                </a:rPr>
                <a:t>𝑟</a:t>
              </a:r>
              <a:r>
                <a:rPr lang="en-IN" sz="1100" i="0">
                  <a:solidFill>
                    <a:srgbClr val="836967"/>
                  </a:solidFill>
                  <a:latin typeface="Cambria Math" panose="02040503050406030204" pitchFamily="18" charset="0"/>
                </a:rPr>
                <a:t>_</a:t>
              </a:r>
              <a:r>
                <a:rPr lang="en-IN" sz="1100" i="0">
                  <a:latin typeface="Cambria Math" panose="02040503050406030204" pitchFamily="18" charset="0"/>
                </a:rPr>
                <a:t>𝜔𝑐=𝑚</a:t>
              </a:r>
              <a:r>
                <a:rPr lang="en-IN" sz="1100" i="0">
                  <a:solidFill>
                    <a:srgbClr val="836967"/>
                  </a:solidFill>
                  <a:latin typeface="Cambria Math" panose="02040503050406030204" pitchFamily="18" charset="0"/>
                </a:rPr>
                <a:t>_</a:t>
              </a:r>
              <a:r>
                <a:rPr lang="en-IN" sz="1100" i="0">
                  <a:latin typeface="Cambria Math" panose="02040503050406030204" pitchFamily="18" charset="0"/>
                </a:rPr>
                <a:t>𝜔𝑐</a:t>
              </a:r>
              <a:r>
                <a:rPr lang="en-IN" sz="1100" i="0">
                  <a:solidFill>
                    <a:srgbClr val="836967"/>
                  </a:solidFill>
                  <a:latin typeface="Cambria Math" panose="02040503050406030204" pitchFamily="18" charset="0"/>
                </a:rPr>
                <a:t>/</a:t>
              </a:r>
              <a:r>
                <a:rPr lang="en-IN" sz="1100" i="0">
                  <a:latin typeface="Cambria Math" panose="02040503050406030204" pitchFamily="18" charset="0"/>
                </a:rPr>
                <a:t>𝑚</a:t>
              </a:r>
              <a:r>
                <a:rPr lang="en-IN" sz="1100" i="0">
                  <a:solidFill>
                    <a:srgbClr val="836967"/>
                  </a:solidFill>
                  <a:latin typeface="Cambria Math" panose="02040503050406030204" pitchFamily="18" charset="0"/>
                </a:rPr>
                <a:t>_</a:t>
              </a:r>
              <a:r>
                <a:rPr lang="en-IN" sz="1100" i="0">
                  <a:latin typeface="Cambria Math" panose="02040503050406030204" pitchFamily="18" charset="0"/>
                </a:rPr>
                <a:t>𝑤𝑓 ×100</a:t>
              </a:r>
              <a:endParaRPr lang="en-IN" sz="1100"/>
            </a:p>
          </xdr:txBody>
        </xdr:sp>
      </mc:Fallback>
    </mc:AlternateContent>
    <xdr:clientData/>
  </xdr:oneCellAnchor>
  <xdr:twoCellAnchor>
    <xdr:from>
      <xdr:col>1</xdr:col>
      <xdr:colOff>0</xdr:colOff>
      <xdr:row>32</xdr:row>
      <xdr:rowOff>0</xdr:rowOff>
    </xdr:from>
    <xdr:to>
      <xdr:col>6</xdr:col>
      <xdr:colOff>563880</xdr:colOff>
      <xdr:row>50</xdr:row>
      <xdr:rowOff>19050</xdr:rowOff>
    </xdr:to>
    <xdr:graphicFrame macro="">
      <xdr:nvGraphicFramePr>
        <xdr:cNvPr id="3" name="Chart 2">
          <a:extLst>
            <a:ext uri="{FF2B5EF4-FFF2-40B4-BE49-F238E27FC236}">
              <a16:creationId xmlns:a16="http://schemas.microsoft.com/office/drawing/2014/main" id="{8DC397A6-8840-4848-9C32-3669A7034C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0</xdr:colOff>
      <xdr:row>32</xdr:row>
      <xdr:rowOff>0</xdr:rowOff>
    </xdr:from>
    <xdr:to>
      <xdr:col>14</xdr:col>
      <xdr:colOff>274320</xdr:colOff>
      <xdr:row>50</xdr:row>
      <xdr:rowOff>19050</xdr:rowOff>
    </xdr:to>
    <xdr:graphicFrame macro="">
      <xdr:nvGraphicFramePr>
        <xdr:cNvPr id="4" name="Chart 3">
          <a:extLst>
            <a:ext uri="{FF2B5EF4-FFF2-40B4-BE49-F238E27FC236}">
              <a16:creationId xmlns:a16="http://schemas.microsoft.com/office/drawing/2014/main" id="{3BA3FCAD-2C14-4987-BEE3-5E6F57EDA1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449580</xdr:colOff>
      <xdr:row>59</xdr:row>
      <xdr:rowOff>38100</xdr:rowOff>
    </xdr:from>
    <xdr:to>
      <xdr:col>6</xdr:col>
      <xdr:colOff>1028160</xdr:colOff>
      <xdr:row>74</xdr:row>
      <xdr:rowOff>167280</xdr:rowOff>
    </xdr:to>
    <xdr:graphicFrame macro="">
      <xdr:nvGraphicFramePr>
        <xdr:cNvPr id="5" name="Chart 4">
          <a:extLst>
            <a:ext uri="{FF2B5EF4-FFF2-40B4-BE49-F238E27FC236}">
              <a16:creationId xmlns:a16="http://schemas.microsoft.com/office/drawing/2014/main" id="{BDEACF91-82A8-4318-B2CF-05DADE4FD1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278130</xdr:colOff>
      <xdr:row>58</xdr:row>
      <xdr:rowOff>129540</xdr:rowOff>
    </xdr:from>
    <xdr:to>
      <xdr:col>19</xdr:col>
      <xdr:colOff>269558</xdr:colOff>
      <xdr:row>84</xdr:row>
      <xdr:rowOff>125730</xdr:rowOff>
    </xdr:to>
    <xdr:graphicFrame macro="">
      <xdr:nvGraphicFramePr>
        <xdr:cNvPr id="6" name="Chart 5">
          <a:extLst>
            <a:ext uri="{FF2B5EF4-FFF2-40B4-BE49-F238E27FC236}">
              <a16:creationId xmlns:a16="http://schemas.microsoft.com/office/drawing/2014/main" id="{CFAE7CAF-E6B3-4474-8A9B-635445F764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Thesis%20pendrive\Kulkarni%20Siddhi%20Sanjay\Flotation\Flotation%20binary%20%20particle.xlsx" TargetMode="External"/><Relationship Id="rId1" Type="http://schemas.openxmlformats.org/officeDocument/2006/relationships/externalLinkPath" Target="Flotation%20binary%20%20particl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 1"/>
      <sheetName val="water rec 1"/>
      <sheetName val="rep 2"/>
      <sheetName val="water rec 2"/>
      <sheetName val="rep 3"/>
      <sheetName val="water rec 3"/>
      <sheetName val="cumm rep"/>
      <sheetName val="cumm water rec"/>
    </sheetNames>
    <sheetDataSet>
      <sheetData sheetId="0"/>
      <sheetData sheetId="1"/>
      <sheetData sheetId="2"/>
      <sheetData sheetId="3"/>
      <sheetData sheetId="4"/>
      <sheetData sheetId="5"/>
      <sheetData sheetId="6"/>
      <sheetData sheetId="7">
        <row r="46">
          <cell r="D46">
            <v>3.6681005584357438</v>
          </cell>
          <cell r="E46">
            <v>2.5200000000000187</v>
          </cell>
          <cell r="F46">
            <v>4.4866391466437534</v>
          </cell>
          <cell r="G46">
            <v>5.6600000000000135</v>
          </cell>
          <cell r="H46">
            <v>2.7548514973055664</v>
          </cell>
          <cell r="I46">
            <v>4.6466666666666434</v>
          </cell>
          <cell r="J46">
            <v>3.2167461265778825</v>
          </cell>
          <cell r="K46">
            <v>3.6600000000000263</v>
          </cell>
          <cell r="L46">
            <v>2.9662568696420184</v>
          </cell>
          <cell r="M46">
            <v>3.5999999999999885</v>
          </cell>
        </row>
        <row r="47">
          <cell r="D47">
            <v>15.258293301906091</v>
          </cell>
          <cell r="E47">
            <v>33.579999999999963</v>
          </cell>
          <cell r="F47">
            <v>18.945757602614385</v>
          </cell>
          <cell r="G47">
            <v>42.519999999999968</v>
          </cell>
          <cell r="H47">
            <v>20.286166848228973</v>
          </cell>
          <cell r="I47">
            <v>47.399999999999984</v>
          </cell>
          <cell r="J47">
            <v>18.260017763389584</v>
          </cell>
          <cell r="K47">
            <v>38.033333333333303</v>
          </cell>
          <cell r="L47">
            <v>22.170120512966253</v>
          </cell>
          <cell r="M47">
            <v>48.053333333333342</v>
          </cell>
        </row>
        <row r="48">
          <cell r="D48">
            <v>19.840951751524354</v>
          </cell>
          <cell r="E48">
            <v>41.913333333333348</v>
          </cell>
          <cell r="F48">
            <v>29.040525241142372</v>
          </cell>
          <cell r="G48">
            <v>62.813333333333283</v>
          </cell>
          <cell r="H48">
            <v>30.816498723298608</v>
          </cell>
          <cell r="I48">
            <v>65.859999999999985</v>
          </cell>
          <cell r="J48">
            <v>27.998801768225452</v>
          </cell>
          <cell r="K48">
            <v>57.733333333333348</v>
          </cell>
          <cell r="L48">
            <v>31.691163351359631</v>
          </cell>
          <cell r="M48">
            <v>69.95999999999998</v>
          </cell>
        </row>
        <row r="49">
          <cell r="D49">
            <v>23.019276663756006</v>
          </cell>
          <cell r="E49">
            <v>49.54666666666666</v>
          </cell>
          <cell r="F49">
            <v>32.046220947330731</v>
          </cell>
          <cell r="G49">
            <v>73.14666666666669</v>
          </cell>
          <cell r="H49">
            <v>35.108084081295502</v>
          </cell>
          <cell r="I49">
            <v>79.953333333333305</v>
          </cell>
          <cell r="J49">
            <v>33.280998344795542</v>
          </cell>
          <cell r="K49">
            <v>76.779999999999987</v>
          </cell>
          <cell r="L49">
            <v>36.110293339502597</v>
          </cell>
          <cell r="M49">
            <v>83.840000000000032</v>
          </cell>
        </row>
      </sheetData>
    </sheetDataSet>
  </externalBook>
</externalLink>
</file>

<file path=xl/theme/theme1.xml><?xml version="1.0" encoding="utf-8"?>
<a:theme xmlns:a="http://schemas.openxmlformats.org/drawingml/2006/main" name="Office Theme">
  <a:themeElements>
    <a:clrScheme name="Red">
      <a:dk1>
        <a:sysClr val="windowText" lastClr="000000"/>
      </a:dk1>
      <a:lt1>
        <a:sysClr val="window" lastClr="FFFFFF"/>
      </a:lt1>
      <a:dk2>
        <a:srgbClr val="323232"/>
      </a:dk2>
      <a:lt2>
        <a:srgbClr val="E5C243"/>
      </a:lt2>
      <a:accent1>
        <a:srgbClr val="A5300F"/>
      </a:accent1>
      <a:accent2>
        <a:srgbClr val="D55816"/>
      </a:accent2>
      <a:accent3>
        <a:srgbClr val="E19825"/>
      </a:accent3>
      <a:accent4>
        <a:srgbClr val="B19C7D"/>
      </a:accent4>
      <a:accent5>
        <a:srgbClr val="7F5F52"/>
      </a:accent5>
      <a:accent6>
        <a:srgbClr val="B27D49"/>
      </a:accent6>
      <a:hlink>
        <a:srgbClr val="6B9F25"/>
      </a:hlink>
      <a:folHlink>
        <a:srgbClr val="B26B0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5"/>
  <sheetViews>
    <sheetView topLeftCell="A3" zoomScale="90" zoomScaleNormal="90" workbookViewId="0">
      <selection activeCell="C51" sqref="C51"/>
    </sheetView>
  </sheetViews>
  <sheetFormatPr defaultRowHeight="14.4"/>
  <cols>
    <col min="1" max="1" width="23.109375" customWidth="1"/>
    <col min="2" max="2" width="11.5546875" customWidth="1"/>
    <col min="3" max="3" width="12.6640625" customWidth="1"/>
    <col min="4" max="4" width="12.33203125" customWidth="1"/>
    <col min="5" max="5" width="15.88671875" customWidth="1"/>
    <col min="6" max="6" width="20.33203125" customWidth="1"/>
    <col min="7" max="7" width="20.88671875" customWidth="1"/>
    <col min="9" max="9" width="17" customWidth="1"/>
    <col min="10" max="10" width="18.5546875" customWidth="1"/>
    <col min="11" max="11" width="15.88671875" customWidth="1"/>
    <col min="19" max="19" width="13" customWidth="1"/>
  </cols>
  <sheetData>
    <row r="1" spans="1:24">
      <c r="A1" t="s">
        <v>0</v>
      </c>
      <c r="B1" s="1" t="s">
        <v>1</v>
      </c>
      <c r="C1" s="1"/>
      <c r="D1" s="1"/>
      <c r="E1" s="1"/>
      <c r="F1" s="1"/>
      <c r="G1" s="1"/>
      <c r="H1" s="1"/>
      <c r="I1" s="1"/>
      <c r="J1" s="1"/>
      <c r="K1" s="1"/>
      <c r="L1" s="1"/>
      <c r="M1" s="1"/>
      <c r="N1" s="1"/>
      <c r="O1" s="1"/>
      <c r="P1" s="1"/>
      <c r="Q1" s="1"/>
      <c r="R1" s="1"/>
      <c r="S1" s="1"/>
      <c r="T1" s="1"/>
      <c r="U1" s="1"/>
      <c r="V1" s="1"/>
      <c r="W1" s="1"/>
      <c r="X1" s="1"/>
    </row>
    <row r="2" spans="1:24">
      <c r="B2" s="98" t="s">
        <v>2</v>
      </c>
      <c r="C2" s="98"/>
      <c r="D2" s="98"/>
      <c r="E2" s="98"/>
      <c r="F2" s="98"/>
      <c r="G2" s="98"/>
      <c r="H2" s="98"/>
      <c r="I2" s="98"/>
      <c r="J2" s="98"/>
      <c r="K2" s="98"/>
      <c r="L2" s="98"/>
      <c r="M2" s="98"/>
      <c r="N2" s="98"/>
      <c r="O2" s="98"/>
      <c r="P2" s="98"/>
      <c r="Q2" s="98"/>
      <c r="R2" s="98"/>
    </row>
    <row r="3" spans="1:24">
      <c r="B3" s="98" t="s">
        <v>3</v>
      </c>
      <c r="C3" s="98"/>
      <c r="D3" s="98"/>
      <c r="E3" s="98"/>
      <c r="F3" s="98"/>
      <c r="G3" s="98"/>
      <c r="H3" s="98"/>
      <c r="I3" s="98"/>
    </row>
    <row r="5" spans="1:24">
      <c r="B5" t="s">
        <v>4</v>
      </c>
      <c r="C5" t="s">
        <v>5</v>
      </c>
      <c r="D5" t="s">
        <v>6</v>
      </c>
      <c r="E5" t="s">
        <v>7</v>
      </c>
    </row>
    <row r="9" spans="1:24">
      <c r="B9" s="5" t="s">
        <v>8</v>
      </c>
      <c r="C9" s="2" t="s">
        <v>13</v>
      </c>
      <c r="D9" s="2"/>
      <c r="E9" s="2" t="s">
        <v>10</v>
      </c>
      <c r="F9" s="2" t="s">
        <v>11</v>
      </c>
      <c r="G9" s="2" t="s">
        <v>12</v>
      </c>
      <c r="H9" s="9" t="s">
        <v>25</v>
      </c>
      <c r="I9" s="9" t="s">
        <v>26</v>
      </c>
      <c r="J9" s="9" t="s">
        <v>31</v>
      </c>
      <c r="K9" s="9" t="s">
        <v>32</v>
      </c>
      <c r="L9" s="9" t="s">
        <v>33</v>
      </c>
      <c r="M9" s="91" t="s">
        <v>34</v>
      </c>
      <c r="N9" s="92"/>
      <c r="O9" s="92"/>
      <c r="P9" s="92"/>
      <c r="Q9" s="92"/>
      <c r="R9" s="92"/>
      <c r="S9" s="93"/>
    </row>
    <row r="10" spans="1:24" ht="15" thickBot="1">
      <c r="B10" s="7"/>
      <c r="C10" s="11"/>
      <c r="D10" s="11"/>
      <c r="E10" s="11"/>
      <c r="F10" s="11"/>
      <c r="G10" s="11"/>
      <c r="H10" s="10"/>
      <c r="I10" s="10"/>
      <c r="J10" s="10"/>
      <c r="K10" s="10"/>
      <c r="L10" s="10"/>
      <c r="M10" s="7"/>
      <c r="N10" s="18"/>
      <c r="O10" s="18"/>
      <c r="P10" s="18"/>
      <c r="Q10" s="18"/>
      <c r="R10" s="18"/>
      <c r="S10" s="19"/>
    </row>
    <row r="11" spans="1:24">
      <c r="B11" s="6" t="s">
        <v>9</v>
      </c>
      <c r="C11" s="85" t="s">
        <v>14</v>
      </c>
      <c r="D11" s="16" t="s">
        <v>20</v>
      </c>
      <c r="E11" s="16">
        <v>2.3033999999999999</v>
      </c>
      <c r="F11" s="16">
        <v>2.3081999999999998</v>
      </c>
      <c r="G11" s="16">
        <f>F11-E11</f>
        <v>4.7999999999999154E-3</v>
      </c>
      <c r="H11" s="78">
        <f xml:space="preserve"> 0.2-(G11+G12)</f>
        <v>1.7800000000000094E-2</v>
      </c>
      <c r="I11" s="81">
        <f>(G12*100)/0.2</f>
        <v>88.7</v>
      </c>
      <c r="J11" s="81">
        <f>G11*100/0.2</f>
        <v>2.3999999999999577</v>
      </c>
      <c r="K11" s="81">
        <f>H11*100/0.2</f>
        <v>8.9000000000000465</v>
      </c>
      <c r="L11" s="78">
        <f>I11+J11+K11</f>
        <v>100.00000000000001</v>
      </c>
      <c r="M11" s="86"/>
      <c r="S11" s="15"/>
    </row>
    <row r="12" spans="1:24" ht="15" thickBot="1">
      <c r="B12" s="6"/>
      <c r="C12" s="99"/>
      <c r="D12" s="2" t="s">
        <v>21</v>
      </c>
      <c r="E12" s="2">
        <v>2.2618999999999998</v>
      </c>
      <c r="F12" s="13">
        <v>2.4392999999999998</v>
      </c>
      <c r="G12" s="2">
        <f>F12-E12</f>
        <v>0.1774</v>
      </c>
      <c r="H12" s="78"/>
      <c r="I12" s="81"/>
      <c r="J12" s="81"/>
      <c r="K12" s="81"/>
      <c r="L12" s="78"/>
      <c r="M12" s="86"/>
      <c r="S12" s="15"/>
    </row>
    <row r="13" spans="1:24">
      <c r="B13" s="6"/>
      <c r="C13" s="85" t="s">
        <v>15</v>
      </c>
      <c r="D13" s="2" t="s">
        <v>20</v>
      </c>
      <c r="E13" s="2">
        <v>2.2081</v>
      </c>
      <c r="F13" s="2">
        <v>2.2282000000000002</v>
      </c>
      <c r="G13" s="2">
        <f>F13-E13</f>
        <v>2.0100000000000229E-2</v>
      </c>
      <c r="H13" s="78">
        <f t="shared" ref="H13" si="0" xml:space="preserve"> 0.2-(G13+G14)</f>
        <v>1.579999999999987E-2</v>
      </c>
      <c r="I13" s="81">
        <f t="shared" ref="I13" si="1">(G14*100)/0.2</f>
        <v>82.04999999999994</v>
      </c>
      <c r="J13" s="81">
        <f t="shared" ref="J13" si="2">G13*100/0.2</f>
        <v>10.050000000000114</v>
      </c>
      <c r="K13" s="81">
        <f t="shared" ref="K13" si="3">H13*100/0.2</f>
        <v>7.8999999999999346</v>
      </c>
      <c r="L13" s="78">
        <f t="shared" ref="L13" si="4">I13+J13+K13</f>
        <v>99.999999999999986</v>
      </c>
      <c r="M13" s="91" t="s">
        <v>35</v>
      </c>
      <c r="N13" s="92"/>
      <c r="O13" s="92"/>
      <c r="P13" s="92"/>
      <c r="Q13" s="92"/>
      <c r="R13" s="92"/>
      <c r="S13" s="93"/>
    </row>
    <row r="14" spans="1:24" ht="15" thickBot="1">
      <c r="B14" s="6"/>
      <c r="C14" s="99"/>
      <c r="D14" s="2" t="s">
        <v>21</v>
      </c>
      <c r="E14" s="2">
        <v>2.3313000000000001</v>
      </c>
      <c r="F14" s="13">
        <v>2.4954000000000001</v>
      </c>
      <c r="G14" s="2">
        <f t="shared" ref="G14:G34" si="5">F14-E14</f>
        <v>0.16409999999999991</v>
      </c>
      <c r="H14" s="78"/>
      <c r="I14" s="81"/>
      <c r="J14" s="81"/>
      <c r="K14" s="81"/>
      <c r="L14" s="78"/>
      <c r="M14" s="89"/>
      <c r="N14" s="90"/>
      <c r="O14" s="90"/>
      <c r="P14" s="90"/>
      <c r="Q14" s="90"/>
      <c r="R14" s="3"/>
      <c r="S14" s="17"/>
    </row>
    <row r="15" spans="1:24">
      <c r="B15" s="6"/>
      <c r="C15" s="85" t="s">
        <v>16</v>
      </c>
      <c r="D15" s="2" t="s">
        <v>20</v>
      </c>
      <c r="E15" s="2">
        <v>2.1987000000000001</v>
      </c>
      <c r="F15" s="2">
        <v>2.2254</v>
      </c>
      <c r="G15" s="2">
        <f>F15-E15</f>
        <v>2.6699999999999946E-2</v>
      </c>
      <c r="H15" s="78">
        <f t="shared" ref="H15" si="6" xml:space="preserve"> 0.2-(G15+G16)</f>
        <v>1.040000000000002E-2</v>
      </c>
      <c r="I15" s="81">
        <f t="shared" ref="I15" si="7">(G16*100)/0.2</f>
        <v>81.450000000000031</v>
      </c>
      <c r="J15" s="81">
        <f t="shared" ref="J15" si="8">G15*100/0.2</f>
        <v>13.349999999999973</v>
      </c>
      <c r="K15" s="81">
        <f t="shared" ref="K15" si="9">H15*100/0.2</f>
        <v>5.2000000000000099</v>
      </c>
      <c r="L15" s="78">
        <f t="shared" ref="L15" si="10">I15+J15+K15</f>
        <v>100.00000000000003</v>
      </c>
      <c r="M15" s="5" t="s">
        <v>36</v>
      </c>
      <c r="N15" s="4"/>
      <c r="O15" s="4"/>
      <c r="P15" s="4"/>
      <c r="Q15" s="4"/>
      <c r="R15" s="4"/>
      <c r="S15" s="22"/>
    </row>
    <row r="16" spans="1:24" ht="15" thickBot="1">
      <c r="B16" s="6"/>
      <c r="C16" s="99"/>
      <c r="D16" s="2" t="s">
        <v>21</v>
      </c>
      <c r="E16" s="2">
        <v>2.2206000000000001</v>
      </c>
      <c r="F16" s="13">
        <v>2.3835000000000002</v>
      </c>
      <c r="G16" s="2">
        <f t="shared" si="5"/>
        <v>0.16290000000000004</v>
      </c>
      <c r="H16" s="78"/>
      <c r="I16" s="81"/>
      <c r="J16" s="81"/>
      <c r="K16" s="81"/>
      <c r="L16" s="78"/>
      <c r="M16" s="89"/>
      <c r="N16" s="90"/>
      <c r="O16" s="90"/>
      <c r="P16" s="90"/>
      <c r="Q16" s="90"/>
      <c r="R16" s="90"/>
      <c r="S16" s="94"/>
    </row>
    <row r="17" spans="2:19">
      <c r="B17" s="6"/>
      <c r="C17" s="85" t="s">
        <v>17</v>
      </c>
      <c r="D17" s="2" t="s">
        <v>20</v>
      </c>
      <c r="E17" s="2">
        <v>2.1770999999999998</v>
      </c>
      <c r="F17" s="2">
        <v>2.1905000000000001</v>
      </c>
      <c r="G17" s="2">
        <f t="shared" si="5"/>
        <v>1.3400000000000301E-2</v>
      </c>
      <c r="H17" s="78">
        <f t="shared" ref="H17" si="11" xml:space="preserve"> 0.2-(G17+G18)</f>
        <v>2.3199999999999943E-2</v>
      </c>
      <c r="I17" s="81">
        <f t="shared" ref="I17:I33" si="12">(G18*100)/0.2</f>
        <v>81.699999999999875</v>
      </c>
      <c r="J17" s="81">
        <f t="shared" ref="J17:J33" si="13">G17*100/0.2</f>
        <v>6.7000000000001503</v>
      </c>
      <c r="K17" s="81">
        <f t="shared" ref="K17:K33" si="14">H17*100/0.2</f>
        <v>11.599999999999969</v>
      </c>
      <c r="L17" s="78">
        <f t="shared" ref="L17:L33" si="15">I17+J17+K17</f>
        <v>99.999999999999986</v>
      </c>
      <c r="M17" s="91" t="s">
        <v>37</v>
      </c>
      <c r="N17" s="92"/>
      <c r="O17" s="92"/>
      <c r="P17" s="92"/>
      <c r="Q17" s="92"/>
      <c r="R17" s="92"/>
      <c r="S17" s="93"/>
    </row>
    <row r="18" spans="2:19" ht="15" thickBot="1">
      <c r="B18" s="7"/>
      <c r="C18" s="99"/>
      <c r="D18" s="11" t="s">
        <v>21</v>
      </c>
      <c r="E18" s="11">
        <v>2.29</v>
      </c>
      <c r="F18" s="14">
        <v>2.4533999999999998</v>
      </c>
      <c r="G18" s="11">
        <f t="shared" si="5"/>
        <v>0.16339999999999977</v>
      </c>
      <c r="H18" s="80"/>
      <c r="I18" s="83"/>
      <c r="J18" s="83"/>
      <c r="K18" s="83"/>
      <c r="L18" s="80"/>
      <c r="M18" s="95" t="s">
        <v>38</v>
      </c>
      <c r="N18" s="96"/>
      <c r="O18" s="96"/>
      <c r="P18" s="96"/>
      <c r="Q18" s="96"/>
      <c r="R18" s="96"/>
      <c r="S18" s="97"/>
    </row>
    <row r="19" spans="2:19">
      <c r="B19" s="8" t="s">
        <v>18</v>
      </c>
      <c r="C19" s="85" t="s">
        <v>14</v>
      </c>
      <c r="D19" s="12" t="s">
        <v>20</v>
      </c>
      <c r="E19" s="12">
        <v>2.35</v>
      </c>
      <c r="F19" s="12">
        <v>2.4148000000000001</v>
      </c>
      <c r="G19" s="12">
        <f t="shared" si="5"/>
        <v>6.4799999999999969E-2</v>
      </c>
      <c r="H19" s="85">
        <f>0.2-(G19+G20)</f>
        <v>1.5099999999999725E-2</v>
      </c>
      <c r="I19" s="84">
        <f t="shared" si="12"/>
        <v>60.050000000000153</v>
      </c>
      <c r="J19" s="81">
        <f t="shared" si="13"/>
        <v>32.399999999999984</v>
      </c>
      <c r="K19" s="81">
        <f t="shared" si="14"/>
        <v>7.5499999999998622</v>
      </c>
      <c r="L19" s="85">
        <f t="shared" si="15"/>
        <v>100</v>
      </c>
      <c r="M19" s="8"/>
      <c r="N19" s="20"/>
      <c r="O19" s="20"/>
      <c r="P19" s="20"/>
      <c r="Q19" s="20"/>
      <c r="R19" s="20"/>
      <c r="S19" s="21"/>
    </row>
    <row r="20" spans="2:19" ht="15" thickBot="1">
      <c r="B20" s="6"/>
      <c r="C20" s="99"/>
      <c r="D20" s="2" t="s">
        <v>21</v>
      </c>
      <c r="E20" s="2">
        <v>2.2372999999999998</v>
      </c>
      <c r="F20" s="13">
        <v>2.3574000000000002</v>
      </c>
      <c r="G20" s="2">
        <f t="shared" si="5"/>
        <v>0.12010000000000032</v>
      </c>
      <c r="H20" s="78"/>
      <c r="I20" s="81"/>
      <c r="J20" s="81"/>
      <c r="K20" s="81"/>
      <c r="L20" s="78"/>
      <c r="M20" s="6"/>
      <c r="S20" s="15"/>
    </row>
    <row r="21" spans="2:19">
      <c r="B21" s="6"/>
      <c r="C21" s="85" t="s">
        <v>15</v>
      </c>
      <c r="D21" s="2" t="s">
        <v>20</v>
      </c>
      <c r="E21" s="2">
        <v>2.1987999999999999</v>
      </c>
      <c r="F21" s="2">
        <v>2.2726999999999999</v>
      </c>
      <c r="G21" s="2">
        <f t="shared" si="5"/>
        <v>7.3900000000000077E-2</v>
      </c>
      <c r="H21" s="78">
        <f t="shared" ref="H21" si="16">0.2-(G21+G22)</f>
        <v>1.0099999999999831E-2</v>
      </c>
      <c r="I21" s="81">
        <f t="shared" si="12"/>
        <v>58.00000000000005</v>
      </c>
      <c r="J21" s="81">
        <f t="shared" si="13"/>
        <v>36.950000000000038</v>
      </c>
      <c r="K21" s="81">
        <f t="shared" si="14"/>
        <v>5.0499999999999154</v>
      </c>
      <c r="L21" s="78">
        <f t="shared" si="15"/>
        <v>100</v>
      </c>
      <c r="M21" s="6"/>
      <c r="S21" s="15"/>
    </row>
    <row r="22" spans="2:19" ht="15" thickBot="1">
      <c r="B22" s="6"/>
      <c r="C22" s="99"/>
      <c r="D22" s="2" t="s">
        <v>21</v>
      </c>
      <c r="E22" s="2">
        <v>2.2048000000000001</v>
      </c>
      <c r="F22" s="13">
        <v>2.3208000000000002</v>
      </c>
      <c r="G22" s="2">
        <f t="shared" si="5"/>
        <v>0.1160000000000001</v>
      </c>
      <c r="H22" s="78"/>
      <c r="I22" s="81"/>
      <c r="J22" s="81"/>
      <c r="K22" s="81"/>
      <c r="L22" s="78"/>
      <c r="M22" s="6"/>
      <c r="S22" s="15"/>
    </row>
    <row r="23" spans="2:19">
      <c r="B23" s="6"/>
      <c r="C23" s="85" t="s">
        <v>16</v>
      </c>
      <c r="D23" s="2" t="s">
        <v>20</v>
      </c>
      <c r="E23" s="2">
        <v>2.1993999999999998</v>
      </c>
      <c r="F23" s="2">
        <v>2.2810999999999999</v>
      </c>
      <c r="G23" s="2">
        <f t="shared" si="5"/>
        <v>8.1700000000000106E-2</v>
      </c>
      <c r="H23" s="78">
        <f t="shared" ref="H23" si="17">0.2-(G23+G24)</f>
        <v>1.6800000000000204E-2</v>
      </c>
      <c r="I23" s="81">
        <f t="shared" si="12"/>
        <v>50.749999999999851</v>
      </c>
      <c r="J23" s="81">
        <f t="shared" si="13"/>
        <v>40.850000000000051</v>
      </c>
      <c r="K23" s="81">
        <f t="shared" si="14"/>
        <v>8.4000000000001016</v>
      </c>
      <c r="L23" s="78">
        <f t="shared" si="15"/>
        <v>100.00000000000001</v>
      </c>
      <c r="M23" s="6"/>
      <c r="S23" s="15"/>
    </row>
    <row r="24" spans="2:19" ht="15" thickBot="1">
      <c r="B24" s="6"/>
      <c r="C24" s="99"/>
      <c r="D24" s="2" t="s">
        <v>21</v>
      </c>
      <c r="E24" s="2">
        <v>2.2160000000000002</v>
      </c>
      <c r="F24" s="13">
        <v>2.3174999999999999</v>
      </c>
      <c r="G24" s="2">
        <f t="shared" si="5"/>
        <v>0.1014999999999997</v>
      </c>
      <c r="H24" s="78"/>
      <c r="I24" s="81"/>
      <c r="J24" s="81"/>
      <c r="K24" s="81"/>
      <c r="L24" s="78"/>
      <c r="M24" s="6"/>
      <c r="S24" s="15"/>
    </row>
    <row r="25" spans="2:19">
      <c r="B25" s="6"/>
      <c r="C25" s="85" t="s">
        <v>17</v>
      </c>
      <c r="D25" s="2" t="s">
        <v>20</v>
      </c>
      <c r="E25" s="2">
        <v>2.1819000000000002</v>
      </c>
      <c r="F25" s="2">
        <v>2.2397999999999998</v>
      </c>
      <c r="G25" s="2">
        <f t="shared" si="5"/>
        <v>5.7899999999999618E-2</v>
      </c>
      <c r="H25" s="78">
        <f t="shared" ref="H25:H33" si="18">0.2-(G25+G26)</f>
        <v>9.8000000000005305E-3</v>
      </c>
      <c r="I25" s="81">
        <f t="shared" si="12"/>
        <v>66.14999999999992</v>
      </c>
      <c r="J25" s="81">
        <f t="shared" si="13"/>
        <v>28.949999999999807</v>
      </c>
      <c r="K25" s="81">
        <f t="shared" si="14"/>
        <v>4.900000000000265</v>
      </c>
      <c r="L25" s="78">
        <f t="shared" si="15"/>
        <v>99.999999999999986</v>
      </c>
      <c r="M25" s="86" t="s">
        <v>39</v>
      </c>
      <c r="N25" s="87"/>
      <c r="O25" s="87"/>
      <c r="P25" s="87"/>
      <c r="Q25" s="87"/>
      <c r="R25" s="87"/>
      <c r="S25" s="88"/>
    </row>
    <row r="26" spans="2:19" ht="15" thickBot="1">
      <c r="B26" s="7"/>
      <c r="C26" s="99"/>
      <c r="D26" s="11" t="s">
        <v>21</v>
      </c>
      <c r="E26" s="11">
        <v>2.258</v>
      </c>
      <c r="F26" s="14">
        <v>2.3902999999999999</v>
      </c>
      <c r="G26" s="11">
        <f t="shared" si="5"/>
        <v>0.13229999999999986</v>
      </c>
      <c r="H26" s="80"/>
      <c r="I26" s="83"/>
      <c r="J26" s="83"/>
      <c r="K26" s="83"/>
      <c r="L26" s="80"/>
      <c r="M26" s="7"/>
      <c r="N26" s="18"/>
      <c r="O26" s="18"/>
      <c r="P26" s="18"/>
      <c r="Q26" s="18"/>
      <c r="R26" s="18"/>
      <c r="S26" s="19"/>
    </row>
    <row r="27" spans="2:19">
      <c r="B27" s="8" t="s">
        <v>19</v>
      </c>
      <c r="C27" s="85" t="s">
        <v>14</v>
      </c>
      <c r="D27" s="12" t="s">
        <v>20</v>
      </c>
      <c r="E27" s="12">
        <v>2.2461000000000002</v>
      </c>
      <c r="F27" s="12">
        <v>2.3311999999999999</v>
      </c>
      <c r="G27" s="12">
        <f t="shared" si="5"/>
        <v>8.5099999999999731E-2</v>
      </c>
      <c r="H27" s="78">
        <f t="shared" si="18"/>
        <v>6.3000000000002498E-3</v>
      </c>
      <c r="I27" s="84">
        <f t="shared" si="12"/>
        <v>54.300000000000011</v>
      </c>
      <c r="J27" s="81">
        <f t="shared" si="13"/>
        <v>42.549999999999862</v>
      </c>
      <c r="K27" s="84">
        <f t="shared" si="14"/>
        <v>3.1500000000001247</v>
      </c>
      <c r="L27" s="78">
        <f t="shared" si="15"/>
        <v>100</v>
      </c>
      <c r="M27" s="8"/>
      <c r="N27" s="20"/>
      <c r="O27" s="20"/>
      <c r="P27" s="20"/>
      <c r="Q27" s="20"/>
      <c r="R27" s="20"/>
      <c r="S27" s="21"/>
    </row>
    <row r="28" spans="2:19" ht="15" thickBot="1">
      <c r="B28" s="6"/>
      <c r="C28" s="99"/>
      <c r="D28" s="2" t="s">
        <v>21</v>
      </c>
      <c r="E28" s="2">
        <v>2.1966999999999999</v>
      </c>
      <c r="F28" s="13">
        <v>2.3052999999999999</v>
      </c>
      <c r="G28" s="2">
        <f t="shared" si="5"/>
        <v>0.10860000000000003</v>
      </c>
      <c r="H28" s="78"/>
      <c r="I28" s="81"/>
      <c r="J28" s="81"/>
      <c r="K28" s="81"/>
      <c r="L28" s="78"/>
      <c r="M28" s="6"/>
      <c r="S28" s="15"/>
    </row>
    <row r="29" spans="2:19">
      <c r="B29" s="6"/>
      <c r="C29" s="85" t="s">
        <v>15</v>
      </c>
      <c r="D29" s="2" t="s">
        <v>20</v>
      </c>
      <c r="E29" s="2">
        <v>2.2233999999999998</v>
      </c>
      <c r="F29" s="2">
        <v>2.3134999999999999</v>
      </c>
      <c r="G29" s="2">
        <f t="shared" si="5"/>
        <v>9.0100000000000069E-2</v>
      </c>
      <c r="H29" s="78">
        <f t="shared" si="18"/>
        <v>7.9000000000000736E-3</v>
      </c>
      <c r="I29" s="81">
        <f t="shared" si="12"/>
        <v>50.999999999999929</v>
      </c>
      <c r="J29" s="81">
        <f t="shared" si="13"/>
        <v>45.050000000000033</v>
      </c>
      <c r="K29" s="81">
        <f t="shared" si="14"/>
        <v>3.9500000000000366</v>
      </c>
      <c r="L29" s="78">
        <f t="shared" si="15"/>
        <v>99.999999999999986</v>
      </c>
      <c r="M29" s="6"/>
      <c r="S29" s="15"/>
    </row>
    <row r="30" spans="2:19" ht="15" thickBot="1">
      <c r="B30" s="6"/>
      <c r="C30" s="99"/>
      <c r="D30" s="2" t="s">
        <v>21</v>
      </c>
      <c r="E30" s="2">
        <v>2.3490000000000002</v>
      </c>
      <c r="F30" s="13">
        <v>2.4510000000000001</v>
      </c>
      <c r="G30" s="2">
        <f t="shared" si="5"/>
        <v>0.10199999999999987</v>
      </c>
      <c r="H30" s="78"/>
      <c r="I30" s="81"/>
      <c r="J30" s="81"/>
      <c r="K30" s="81"/>
      <c r="L30" s="78"/>
      <c r="M30" s="6"/>
      <c r="S30" s="15"/>
    </row>
    <row r="31" spans="2:19">
      <c r="B31" s="6"/>
      <c r="C31" s="85" t="s">
        <v>16</v>
      </c>
      <c r="D31" s="24" t="s">
        <v>20</v>
      </c>
      <c r="E31" s="24">
        <v>2.2395999999999998</v>
      </c>
      <c r="F31" s="24">
        <v>2.3397000000000001</v>
      </c>
      <c r="G31" s="24">
        <f t="shared" si="5"/>
        <v>0.1001000000000003</v>
      </c>
      <c r="H31" s="79">
        <f t="shared" si="18"/>
        <v>9.4999999999994533E-3</v>
      </c>
      <c r="I31" s="82">
        <f t="shared" si="12"/>
        <v>45.200000000000124</v>
      </c>
      <c r="J31" s="82">
        <f t="shared" si="13"/>
        <v>50.050000000000146</v>
      </c>
      <c r="K31" s="82">
        <f t="shared" si="14"/>
        <v>4.7499999999997264</v>
      </c>
      <c r="L31" s="79">
        <f t="shared" si="15"/>
        <v>100</v>
      </c>
      <c r="M31" s="6"/>
      <c r="S31" s="15"/>
    </row>
    <row r="32" spans="2:19" ht="15" thickBot="1">
      <c r="B32" s="6"/>
      <c r="C32" s="99"/>
      <c r="D32" s="24" t="s">
        <v>21</v>
      </c>
      <c r="E32" s="24">
        <v>2.2143999999999999</v>
      </c>
      <c r="F32" s="13">
        <v>2.3048000000000002</v>
      </c>
      <c r="G32" s="24">
        <f t="shared" si="5"/>
        <v>9.0400000000000258E-2</v>
      </c>
      <c r="H32" s="79"/>
      <c r="I32" s="82"/>
      <c r="J32" s="82"/>
      <c r="K32" s="82"/>
      <c r="L32" s="79"/>
      <c r="M32" s="6"/>
      <c r="S32" s="15"/>
    </row>
    <row r="33" spans="2:19">
      <c r="B33" s="6"/>
      <c r="C33" s="85" t="s">
        <v>17</v>
      </c>
      <c r="D33" s="2" t="s">
        <v>20</v>
      </c>
      <c r="E33" s="2">
        <v>2.3047</v>
      </c>
      <c r="F33" s="2">
        <v>2.3841999999999999</v>
      </c>
      <c r="G33" s="2">
        <f t="shared" si="5"/>
        <v>7.9499999999999904E-2</v>
      </c>
      <c r="H33" s="78">
        <f t="shared" si="18"/>
        <v>1.9199999999999939E-2</v>
      </c>
      <c r="I33" s="81">
        <f t="shared" si="12"/>
        <v>50.650000000000084</v>
      </c>
      <c r="J33" s="81">
        <f t="shared" si="13"/>
        <v>39.74999999999995</v>
      </c>
      <c r="K33" s="81">
        <f t="shared" si="14"/>
        <v>9.5999999999999694</v>
      </c>
      <c r="L33" s="78">
        <f t="shared" si="15"/>
        <v>100</v>
      </c>
      <c r="M33" s="6"/>
      <c r="S33" s="15"/>
    </row>
    <row r="34" spans="2:19" ht="15" thickBot="1">
      <c r="B34" s="7"/>
      <c r="C34" s="99"/>
      <c r="D34" s="11" t="s">
        <v>21</v>
      </c>
      <c r="E34" s="11">
        <v>2.1991999999999998</v>
      </c>
      <c r="F34" s="14">
        <v>2.3005</v>
      </c>
      <c r="G34" s="11">
        <f t="shared" si="5"/>
        <v>0.10130000000000017</v>
      </c>
      <c r="H34" s="80"/>
      <c r="I34" s="83"/>
      <c r="J34" s="83"/>
      <c r="K34" s="83"/>
      <c r="L34" s="80"/>
      <c r="M34" s="7"/>
      <c r="N34" s="18"/>
      <c r="O34" s="18"/>
      <c r="P34" s="18"/>
      <c r="Q34" s="18"/>
      <c r="R34" s="18"/>
      <c r="S34" s="19"/>
    </row>
    <row r="37" spans="2:19">
      <c r="B37" t="s">
        <v>30</v>
      </c>
    </row>
    <row r="38" spans="2:19">
      <c r="B38" t="s">
        <v>27</v>
      </c>
    </row>
    <row r="39" spans="2:19">
      <c r="B39" t="s">
        <v>28</v>
      </c>
    </row>
    <row r="40" spans="2:19">
      <c r="B40" t="s">
        <v>29</v>
      </c>
    </row>
    <row r="42" spans="2:19">
      <c r="B42" s="23" t="s">
        <v>40</v>
      </c>
    </row>
    <row r="43" spans="2:19">
      <c r="B43" t="s">
        <v>41</v>
      </c>
    </row>
    <row r="44" spans="2:19">
      <c r="B44" t="s">
        <v>42</v>
      </c>
    </row>
    <row r="45" spans="2:19">
      <c r="B45" t="s">
        <v>43</v>
      </c>
    </row>
  </sheetData>
  <mergeCells count="82">
    <mergeCell ref="C27:C28"/>
    <mergeCell ref="C29:C30"/>
    <mergeCell ref="C31:C32"/>
    <mergeCell ref="C33:C34"/>
    <mergeCell ref="C17:C18"/>
    <mergeCell ref="C19:C20"/>
    <mergeCell ref="C21:C22"/>
    <mergeCell ref="C23:C24"/>
    <mergeCell ref="C25:C26"/>
    <mergeCell ref="H27:H28"/>
    <mergeCell ref="I27:I28"/>
    <mergeCell ref="H29:H30"/>
    <mergeCell ref="H31:H32"/>
    <mergeCell ref="H33:H34"/>
    <mergeCell ref="I29:I30"/>
    <mergeCell ref="I31:I32"/>
    <mergeCell ref="I33:I34"/>
    <mergeCell ref="H19:H20"/>
    <mergeCell ref="H21:H22"/>
    <mergeCell ref="H23:H24"/>
    <mergeCell ref="H25:H26"/>
    <mergeCell ref="I19:I20"/>
    <mergeCell ref="I21:I22"/>
    <mergeCell ref="I23:I24"/>
    <mergeCell ref="I25:I26"/>
    <mergeCell ref="H17:H18"/>
    <mergeCell ref="I11:I12"/>
    <mergeCell ref="I13:I14"/>
    <mergeCell ref="I15:I16"/>
    <mergeCell ref="I17:I18"/>
    <mergeCell ref="B2:R2"/>
    <mergeCell ref="B3:I3"/>
    <mergeCell ref="H11:H12"/>
    <mergeCell ref="H13:H14"/>
    <mergeCell ref="H15:H16"/>
    <mergeCell ref="J11:J12"/>
    <mergeCell ref="J13:J14"/>
    <mergeCell ref="J15:J16"/>
    <mergeCell ref="L11:L12"/>
    <mergeCell ref="L13:L14"/>
    <mergeCell ref="L15:L16"/>
    <mergeCell ref="M9:S9"/>
    <mergeCell ref="C11:C12"/>
    <mergeCell ref="C13:C14"/>
    <mergeCell ref="C15:C16"/>
    <mergeCell ref="J17:J18"/>
    <mergeCell ref="K11:K12"/>
    <mergeCell ref="K13:K14"/>
    <mergeCell ref="K15:K16"/>
    <mergeCell ref="K17:K18"/>
    <mergeCell ref="L17:L18"/>
    <mergeCell ref="M11:M12"/>
    <mergeCell ref="M14:Q14"/>
    <mergeCell ref="M13:S13"/>
    <mergeCell ref="M16:S16"/>
    <mergeCell ref="M17:S17"/>
    <mergeCell ref="M18:S18"/>
    <mergeCell ref="J19:J20"/>
    <mergeCell ref="J21:J22"/>
    <mergeCell ref="J23:J24"/>
    <mergeCell ref="J25:J26"/>
    <mergeCell ref="K19:K20"/>
    <mergeCell ref="K21:K22"/>
    <mergeCell ref="K23:K24"/>
    <mergeCell ref="K25:K26"/>
    <mergeCell ref="L19:L20"/>
    <mergeCell ref="L21:L22"/>
    <mergeCell ref="L23:L24"/>
    <mergeCell ref="L25:L26"/>
    <mergeCell ref="M25:S25"/>
    <mergeCell ref="L27:L28"/>
    <mergeCell ref="L29:L30"/>
    <mergeCell ref="L31:L32"/>
    <mergeCell ref="L33:L34"/>
    <mergeCell ref="J27:J28"/>
    <mergeCell ref="J29:J30"/>
    <mergeCell ref="J31:J32"/>
    <mergeCell ref="J33:J34"/>
    <mergeCell ref="K27:K28"/>
    <mergeCell ref="K29:K30"/>
    <mergeCell ref="K31:K32"/>
    <mergeCell ref="K33:K34"/>
  </mergeCells>
  <phoneticPr fontId="3" type="noConversion"/>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27"/>
  <sheetViews>
    <sheetView topLeftCell="B1" workbookViewId="0">
      <selection activeCell="H20" sqref="H20:J27"/>
    </sheetView>
  </sheetViews>
  <sheetFormatPr defaultRowHeight="14.4"/>
  <cols>
    <col min="4" max="4" width="18.33203125" customWidth="1"/>
    <col min="5" max="5" width="21.44140625" customWidth="1"/>
    <col min="6" max="6" width="18.33203125" customWidth="1"/>
    <col min="8" max="8" width="14.6640625" customWidth="1"/>
    <col min="9" max="9" width="15.44140625" customWidth="1"/>
    <col min="10" max="10" width="14.109375" customWidth="1"/>
  </cols>
  <sheetData>
    <row r="2" spans="1:11">
      <c r="B2" s="2" t="s">
        <v>13</v>
      </c>
      <c r="C2" s="2"/>
      <c r="D2" s="2" t="s">
        <v>10</v>
      </c>
      <c r="E2" s="2" t="s">
        <v>11</v>
      </c>
      <c r="F2" s="2" t="s">
        <v>12</v>
      </c>
      <c r="G2" s="9" t="s">
        <v>25</v>
      </c>
      <c r="H2" s="9" t="s">
        <v>26</v>
      </c>
      <c r="I2" s="9" t="s">
        <v>31</v>
      </c>
      <c r="J2" s="9" t="s">
        <v>32</v>
      </c>
      <c r="K2" s="9" t="s">
        <v>33</v>
      </c>
    </row>
    <row r="3" spans="1:11" ht="15" thickBot="1">
      <c r="B3" s="11"/>
      <c r="C3" s="11"/>
      <c r="D3" s="11"/>
      <c r="E3" s="11"/>
      <c r="F3" s="11"/>
      <c r="G3" s="10"/>
      <c r="H3" s="10"/>
      <c r="I3" s="10"/>
      <c r="J3" s="10"/>
      <c r="K3" s="10"/>
    </row>
    <row r="4" spans="1:11">
      <c r="A4" t="s">
        <v>9</v>
      </c>
      <c r="B4" s="85" t="s">
        <v>14</v>
      </c>
      <c r="C4" s="16" t="s">
        <v>20</v>
      </c>
      <c r="D4" s="16">
        <v>2.2784</v>
      </c>
      <c r="E4" s="16">
        <v>2.3041999999999998</v>
      </c>
      <c r="F4" s="16">
        <f>E4-D4</f>
        <v>2.5799999999999823E-2</v>
      </c>
      <c r="G4" s="78">
        <f xml:space="preserve"> 0.5-(F4+F5)</f>
        <v>1.780000000000026E-2</v>
      </c>
      <c r="H4" s="81">
        <f>(F5*100)/0.5</f>
        <v>91.279999999999987</v>
      </c>
      <c r="I4" s="81">
        <f>F4*100/0.5</f>
        <v>5.1599999999999646</v>
      </c>
      <c r="J4" s="81">
        <f>G4*100/0.5</f>
        <v>3.560000000000052</v>
      </c>
      <c r="K4" s="78">
        <f>H4+I4+J4</f>
        <v>100</v>
      </c>
    </row>
    <row r="5" spans="1:11" ht="15" thickBot="1">
      <c r="B5" s="99"/>
      <c r="C5" s="2" t="s">
        <v>21</v>
      </c>
      <c r="D5" s="2">
        <v>2.2645</v>
      </c>
      <c r="E5" s="2">
        <v>2.7208999999999999</v>
      </c>
      <c r="F5" s="2">
        <f>E5-D5</f>
        <v>0.45639999999999992</v>
      </c>
      <c r="G5" s="78"/>
      <c r="H5" s="81"/>
      <c r="I5" s="81"/>
      <c r="J5" s="81"/>
      <c r="K5" s="78"/>
    </row>
    <row r="6" spans="1:11">
      <c r="B6" s="85" t="s">
        <v>15</v>
      </c>
      <c r="C6" s="2" t="s">
        <v>20</v>
      </c>
      <c r="D6" s="2">
        <v>2.2513999999999998</v>
      </c>
      <c r="E6" s="2">
        <v>2.3008999999999999</v>
      </c>
      <c r="F6" s="2">
        <f>E6-D6</f>
        <v>4.9500000000000099E-2</v>
      </c>
      <c r="G6" s="78">
        <f t="shared" ref="G6" si="0" xml:space="preserve"> 0.5-(F6+F7)</f>
        <v>1.5099999999999891E-2</v>
      </c>
      <c r="H6" s="81">
        <f t="shared" ref="H6" si="1">(F7*100)/0.5</f>
        <v>87.08</v>
      </c>
      <c r="I6" s="81">
        <f t="shared" ref="I6:J6" si="2">F6*100/0.5</f>
        <v>9.9000000000000199</v>
      </c>
      <c r="J6" s="81">
        <f t="shared" si="2"/>
        <v>3.0199999999999783</v>
      </c>
      <c r="K6" s="78">
        <f t="shared" ref="K6" si="3">H6+I6+J6</f>
        <v>100</v>
      </c>
    </row>
    <row r="7" spans="1:11" ht="15" thickBot="1">
      <c r="B7" s="99"/>
      <c r="C7" s="2" t="s">
        <v>21</v>
      </c>
      <c r="D7" s="2">
        <v>2.2361</v>
      </c>
      <c r="E7" s="2">
        <v>2.6715</v>
      </c>
      <c r="F7" s="2">
        <f t="shared" ref="F7:F27" si="4">E7-D7</f>
        <v>0.43540000000000001</v>
      </c>
      <c r="G7" s="78"/>
      <c r="H7" s="81"/>
      <c r="I7" s="81"/>
      <c r="J7" s="81"/>
      <c r="K7" s="78"/>
    </row>
    <row r="8" spans="1:11">
      <c r="B8" s="85" t="s">
        <v>16</v>
      </c>
      <c r="C8" s="2" t="s">
        <v>20</v>
      </c>
      <c r="D8" s="2">
        <v>2.2980999999999998</v>
      </c>
      <c r="E8" s="2">
        <v>2.3576999999999999</v>
      </c>
      <c r="F8" s="2">
        <f>E8-D8</f>
        <v>5.9600000000000097E-2</v>
      </c>
      <c r="G8" s="78">
        <f t="shared" ref="G8" si="5" xml:space="preserve"> 0.5-(F8+F9)</f>
        <v>2.1399999999999864E-2</v>
      </c>
      <c r="H8" s="81">
        <f t="shared" ref="H8" si="6">(F9*100)/0.5</f>
        <v>83.800000000000011</v>
      </c>
      <c r="I8" s="81">
        <f t="shared" ref="I8:J8" si="7">F8*100/0.5</f>
        <v>11.920000000000019</v>
      </c>
      <c r="J8" s="81">
        <f t="shared" si="7"/>
        <v>4.2799999999999727</v>
      </c>
      <c r="K8" s="78">
        <f t="shared" ref="K8" si="8">H8+I8+J8</f>
        <v>100</v>
      </c>
    </row>
    <row r="9" spans="1:11" ht="15" thickBot="1">
      <c r="B9" s="99"/>
      <c r="C9" s="2" t="s">
        <v>21</v>
      </c>
      <c r="D9" s="2">
        <v>2.2544</v>
      </c>
      <c r="E9" s="2">
        <v>2.6734</v>
      </c>
      <c r="F9" s="2">
        <f t="shared" si="4"/>
        <v>0.41900000000000004</v>
      </c>
      <c r="G9" s="78"/>
      <c r="H9" s="81"/>
      <c r="I9" s="81"/>
      <c r="J9" s="81"/>
      <c r="K9" s="78"/>
    </row>
    <row r="10" spans="1:11">
      <c r="B10" s="85" t="s">
        <v>17</v>
      </c>
      <c r="C10" s="2" t="s">
        <v>20</v>
      </c>
      <c r="D10" s="2">
        <v>2.2364999999999999</v>
      </c>
      <c r="E10" s="2">
        <v>2.3067000000000002</v>
      </c>
      <c r="F10" s="2">
        <f t="shared" si="4"/>
        <v>7.0200000000000262E-2</v>
      </c>
      <c r="G10" s="78">
        <f t="shared" ref="G10" si="9" xml:space="preserve"> 0.5-(F10+F11)</f>
        <v>2.5999999999999357E-2</v>
      </c>
      <c r="H10" s="81">
        <f t="shared" ref="H10" si="10">(F11*100)/0.5</f>
        <v>80.760000000000076</v>
      </c>
      <c r="I10" s="81">
        <f t="shared" ref="I10:J10" si="11">F10*100/0.5</f>
        <v>14.040000000000052</v>
      </c>
      <c r="J10" s="81">
        <f t="shared" si="11"/>
        <v>5.1999999999998714</v>
      </c>
      <c r="K10" s="78">
        <f t="shared" ref="K10:K26" si="12">H10+I10+J10</f>
        <v>100</v>
      </c>
    </row>
    <row r="11" spans="1:11" ht="15" thickBot="1">
      <c r="B11" s="99"/>
      <c r="C11" s="11" t="s">
        <v>21</v>
      </c>
      <c r="D11" s="11">
        <v>2.2153999999999998</v>
      </c>
      <c r="E11" s="11">
        <v>2.6192000000000002</v>
      </c>
      <c r="F11" s="11">
        <f t="shared" si="4"/>
        <v>0.40380000000000038</v>
      </c>
      <c r="G11" s="80"/>
      <c r="H11" s="83"/>
      <c r="I11" s="83"/>
      <c r="J11" s="83"/>
      <c r="K11" s="80"/>
    </row>
    <row r="12" spans="1:11">
      <c r="A12" t="s">
        <v>18</v>
      </c>
      <c r="B12" s="85" t="s">
        <v>14</v>
      </c>
      <c r="C12" s="12" t="s">
        <v>20</v>
      </c>
      <c r="D12" s="12">
        <v>2.2105999999999999</v>
      </c>
      <c r="E12" s="12">
        <v>2.2553999999999998</v>
      </c>
      <c r="F12" s="12">
        <f t="shared" si="4"/>
        <v>4.4799999999999951E-2</v>
      </c>
      <c r="G12" s="78">
        <f t="shared" ref="G12" si="13" xml:space="preserve"> 0.5-(F12+F13)</f>
        <v>2.53000000000001E-2</v>
      </c>
      <c r="H12" s="81">
        <f t="shared" ref="H12" si="14">(F13*100)/0.5</f>
        <v>85.97999999999999</v>
      </c>
      <c r="I12" s="81">
        <f t="shared" ref="I12:J12" si="15">F12*100/0.5</f>
        <v>8.9599999999999902</v>
      </c>
      <c r="J12" s="81">
        <f t="shared" si="15"/>
        <v>5.06000000000002</v>
      </c>
      <c r="K12" s="85">
        <f t="shared" si="12"/>
        <v>100</v>
      </c>
    </row>
    <row r="13" spans="1:11" ht="15" thickBot="1">
      <c r="B13" s="99"/>
      <c r="C13" s="2" t="s">
        <v>21</v>
      </c>
      <c r="D13" s="2">
        <v>2.2414000000000001</v>
      </c>
      <c r="E13" s="2">
        <v>2.6713</v>
      </c>
      <c r="F13" s="2">
        <f t="shared" si="4"/>
        <v>0.42989999999999995</v>
      </c>
      <c r="G13" s="78"/>
      <c r="H13" s="81"/>
      <c r="I13" s="81"/>
      <c r="J13" s="81"/>
      <c r="K13" s="78"/>
    </row>
    <row r="14" spans="1:11">
      <c r="B14" s="85" t="s">
        <v>15</v>
      </c>
      <c r="C14" s="2" t="s">
        <v>20</v>
      </c>
      <c r="D14" s="2">
        <v>2.2511000000000001</v>
      </c>
      <c r="E14" s="2">
        <v>2.3891</v>
      </c>
      <c r="F14" s="2">
        <f t="shared" si="4"/>
        <v>0.1379999999999999</v>
      </c>
      <c r="G14" s="78">
        <f t="shared" ref="G14" si="16" xml:space="preserve"> 0.5-(F14+F15)</f>
        <v>2.3099999999999898E-2</v>
      </c>
      <c r="H14" s="81">
        <f t="shared" ref="H14" si="17">(F15*100)/0.5</f>
        <v>67.780000000000044</v>
      </c>
      <c r="I14" s="81">
        <f t="shared" ref="I14:J14" si="18">F14*100/0.5</f>
        <v>27.59999999999998</v>
      </c>
      <c r="J14" s="81">
        <f t="shared" si="18"/>
        <v>4.6199999999999797</v>
      </c>
      <c r="K14" s="78">
        <f t="shared" si="12"/>
        <v>100</v>
      </c>
    </row>
    <row r="15" spans="1:11" ht="15" thickBot="1">
      <c r="B15" s="99"/>
      <c r="C15" s="2" t="s">
        <v>21</v>
      </c>
      <c r="D15" s="2">
        <v>2.2353999999999998</v>
      </c>
      <c r="E15" s="2">
        <v>2.5743</v>
      </c>
      <c r="F15" s="2">
        <f t="shared" si="4"/>
        <v>0.3389000000000002</v>
      </c>
      <c r="G15" s="78"/>
      <c r="H15" s="81"/>
      <c r="I15" s="81"/>
      <c r="J15" s="81"/>
      <c r="K15" s="78"/>
    </row>
    <row r="16" spans="1:11">
      <c r="B16" s="85" t="s">
        <v>16</v>
      </c>
      <c r="C16" s="2" t="s">
        <v>20</v>
      </c>
      <c r="D16" s="2">
        <v>2.3597999999999999</v>
      </c>
      <c r="E16" s="2">
        <v>2.5931999999999999</v>
      </c>
      <c r="F16" s="2">
        <f t="shared" si="4"/>
        <v>0.23340000000000005</v>
      </c>
      <c r="G16" s="78">
        <f t="shared" ref="G16" si="19" xml:space="preserve"> 0.5-(F16+F17)</f>
        <v>2.1500000000000075E-2</v>
      </c>
      <c r="H16" s="81">
        <f t="shared" ref="H16" si="20">(F17*100)/0.5</f>
        <v>49.019999999999975</v>
      </c>
      <c r="I16" s="81">
        <f t="shared" ref="I16:J16" si="21">F16*100/0.5</f>
        <v>46.680000000000007</v>
      </c>
      <c r="J16" s="81">
        <f t="shared" si="21"/>
        <v>4.3000000000000149</v>
      </c>
      <c r="K16" s="78">
        <f t="shared" si="12"/>
        <v>100</v>
      </c>
    </row>
    <row r="17" spans="1:11" ht="15" thickBot="1">
      <c r="B17" s="99"/>
      <c r="C17" s="2" t="s">
        <v>21</v>
      </c>
      <c r="D17" s="2">
        <v>2.1456</v>
      </c>
      <c r="E17" s="2">
        <v>2.3906999999999998</v>
      </c>
      <c r="F17" s="2">
        <f t="shared" si="4"/>
        <v>0.24509999999999987</v>
      </c>
      <c r="G17" s="78"/>
      <c r="H17" s="81"/>
      <c r="I17" s="81"/>
      <c r="J17" s="81"/>
      <c r="K17" s="78"/>
    </row>
    <row r="18" spans="1:11">
      <c r="B18" s="85" t="s">
        <v>17</v>
      </c>
      <c r="C18" s="2" t="s">
        <v>20</v>
      </c>
      <c r="D18" s="2">
        <v>2.2542</v>
      </c>
      <c r="E18" s="2">
        <v>2.5087999999999999</v>
      </c>
      <c r="F18" s="2">
        <f t="shared" si="4"/>
        <v>0.25459999999999994</v>
      </c>
      <c r="G18" s="78">
        <f t="shared" ref="G18" si="22" xml:space="preserve"> 0.5-(F18+F19)</f>
        <v>1.9600000000000062E-2</v>
      </c>
      <c r="H18" s="81">
        <f t="shared" ref="H18" si="23">(F19*100)/0.5</f>
        <v>45.16</v>
      </c>
      <c r="I18" s="81">
        <f t="shared" ref="I18:J18" si="24">F18*100/0.5</f>
        <v>50.919999999999987</v>
      </c>
      <c r="J18" s="81">
        <f t="shared" si="24"/>
        <v>3.9200000000000124</v>
      </c>
      <c r="K18" s="78">
        <f t="shared" si="12"/>
        <v>100</v>
      </c>
    </row>
    <row r="19" spans="1:11" ht="15" thickBot="1">
      <c r="B19" s="99"/>
      <c r="C19" s="11" t="s">
        <v>21</v>
      </c>
      <c r="D19" s="11">
        <v>2.2985000000000002</v>
      </c>
      <c r="E19" s="11">
        <v>2.5243000000000002</v>
      </c>
      <c r="F19" s="11">
        <f t="shared" si="4"/>
        <v>0.2258</v>
      </c>
      <c r="G19" s="80"/>
      <c r="H19" s="83"/>
      <c r="I19" s="83"/>
      <c r="J19" s="83"/>
      <c r="K19" s="80"/>
    </row>
    <row r="20" spans="1:11">
      <c r="A20" t="s">
        <v>19</v>
      </c>
      <c r="B20" s="85" t="s">
        <v>14</v>
      </c>
      <c r="C20" s="12" t="s">
        <v>20</v>
      </c>
      <c r="D20" s="12">
        <v>2.2422</v>
      </c>
      <c r="E20" s="12">
        <v>2.3212000000000002</v>
      </c>
      <c r="F20" s="12">
        <f t="shared" si="4"/>
        <v>7.9000000000000181E-2</v>
      </c>
      <c r="G20" s="78">
        <f t="shared" ref="G20" si="25" xml:space="preserve"> 0.5-(F20+F21)</f>
        <v>2.1299999999999653E-2</v>
      </c>
      <c r="H20" s="81">
        <f t="shared" ref="H20" si="26">(F21*100)/0.5</f>
        <v>79.940000000000026</v>
      </c>
      <c r="I20" s="81">
        <f t="shared" ref="I20:J20" si="27">F20*100/0.5</f>
        <v>15.800000000000036</v>
      </c>
      <c r="J20" s="81">
        <f t="shared" si="27"/>
        <v>4.2599999999999305</v>
      </c>
      <c r="K20" s="78">
        <f t="shared" si="12"/>
        <v>100</v>
      </c>
    </row>
    <row r="21" spans="1:11" ht="15" thickBot="1">
      <c r="B21" s="99"/>
      <c r="C21" s="2" t="s">
        <v>21</v>
      </c>
      <c r="D21" s="2">
        <v>2.2256</v>
      </c>
      <c r="E21" s="2">
        <v>2.6253000000000002</v>
      </c>
      <c r="F21" s="2">
        <f t="shared" si="4"/>
        <v>0.39970000000000017</v>
      </c>
      <c r="G21" s="78"/>
      <c r="H21" s="81"/>
      <c r="I21" s="81"/>
      <c r="J21" s="81"/>
      <c r="K21" s="78"/>
    </row>
    <row r="22" spans="1:11">
      <c r="B22" s="85" t="s">
        <v>15</v>
      </c>
      <c r="C22" s="2" t="s">
        <v>20</v>
      </c>
      <c r="D22" s="2">
        <v>2.2654000000000001</v>
      </c>
      <c r="E22" s="2">
        <v>2.4605000000000001</v>
      </c>
      <c r="F22" s="2">
        <f t="shared" si="4"/>
        <v>0.19510000000000005</v>
      </c>
      <c r="G22" s="78">
        <f t="shared" ref="G22" si="28" xml:space="preserve"> 0.5-(F22+F23)</f>
        <v>2.4399999999999977E-2</v>
      </c>
      <c r="H22" s="81">
        <f t="shared" ref="H22" si="29">(F23*100)/0.5</f>
        <v>56.099999999999994</v>
      </c>
      <c r="I22" s="81">
        <f t="shared" ref="I22:J22" si="30">F22*100/0.5</f>
        <v>39.02000000000001</v>
      </c>
      <c r="J22" s="81">
        <f t="shared" si="30"/>
        <v>4.8799999999999955</v>
      </c>
      <c r="K22" s="78">
        <f t="shared" si="12"/>
        <v>100</v>
      </c>
    </row>
    <row r="23" spans="1:11" ht="15" thickBot="1">
      <c r="B23" s="99"/>
      <c r="C23" s="2" t="s">
        <v>21</v>
      </c>
      <c r="D23" s="2">
        <v>2.2946</v>
      </c>
      <c r="E23" s="2">
        <v>2.5750999999999999</v>
      </c>
      <c r="F23" s="2">
        <f t="shared" si="4"/>
        <v>0.28049999999999997</v>
      </c>
      <c r="G23" s="78"/>
      <c r="H23" s="81"/>
      <c r="I23" s="81"/>
      <c r="J23" s="81"/>
      <c r="K23" s="78"/>
    </row>
    <row r="24" spans="1:11">
      <c r="B24" s="85" t="s">
        <v>16</v>
      </c>
      <c r="C24" s="24" t="s">
        <v>20</v>
      </c>
      <c r="D24" s="24">
        <v>2.2351000000000001</v>
      </c>
      <c r="E24" s="24">
        <v>2.4796999999999998</v>
      </c>
      <c r="F24" s="24">
        <f t="shared" si="4"/>
        <v>0.24459999999999971</v>
      </c>
      <c r="G24" s="78">
        <f t="shared" ref="G24" si="31" xml:space="preserve"> 0.5-(F24+F25)</f>
        <v>2.2100000000000009E-2</v>
      </c>
      <c r="H24" s="81">
        <f t="shared" ref="H24" si="32">(F25*100)/0.5</f>
        <v>46.660000000000053</v>
      </c>
      <c r="I24" s="81">
        <f t="shared" ref="I24:J24" si="33">F24*100/0.5</f>
        <v>48.919999999999945</v>
      </c>
      <c r="J24" s="81">
        <f t="shared" si="33"/>
        <v>4.4200000000000017</v>
      </c>
      <c r="K24" s="79">
        <f t="shared" si="12"/>
        <v>100</v>
      </c>
    </row>
    <row r="25" spans="1:11" ht="15" thickBot="1">
      <c r="B25" s="99"/>
      <c r="C25" s="24" t="s">
        <v>21</v>
      </c>
      <c r="D25" s="24">
        <v>2.2334999999999998</v>
      </c>
      <c r="E25" s="2">
        <v>2.4668000000000001</v>
      </c>
      <c r="F25" s="24">
        <f t="shared" si="4"/>
        <v>0.23330000000000028</v>
      </c>
      <c r="G25" s="78"/>
      <c r="H25" s="81"/>
      <c r="I25" s="81"/>
      <c r="J25" s="81"/>
      <c r="K25" s="79"/>
    </row>
    <row r="26" spans="1:11">
      <c r="B26" s="85" t="s">
        <v>17</v>
      </c>
      <c r="C26" s="2" t="s">
        <v>20</v>
      </c>
      <c r="D26" s="2">
        <v>2.2645</v>
      </c>
      <c r="E26" s="2">
        <v>2.5274000000000001</v>
      </c>
      <c r="F26" s="2">
        <f t="shared" si="4"/>
        <v>0.26290000000000013</v>
      </c>
      <c r="G26" s="78">
        <f t="shared" ref="G26" si="34" xml:space="preserve"> 0.5-(F26+F27)</f>
        <v>2.6200000000000223E-2</v>
      </c>
      <c r="H26" s="81">
        <f t="shared" ref="H26" si="35">(F27*100)/0.5</f>
        <v>42.179999999999929</v>
      </c>
      <c r="I26" s="81">
        <f t="shared" ref="I26:J26" si="36">F26*100/0.5</f>
        <v>52.580000000000027</v>
      </c>
      <c r="J26" s="81">
        <f t="shared" si="36"/>
        <v>5.2400000000000446</v>
      </c>
      <c r="K26" s="78">
        <f t="shared" si="12"/>
        <v>100</v>
      </c>
    </row>
    <row r="27" spans="1:11" ht="15" thickBot="1">
      <c r="B27" s="99"/>
      <c r="C27" s="11" t="s">
        <v>21</v>
      </c>
      <c r="D27" s="11">
        <v>2.2648000000000001</v>
      </c>
      <c r="E27" s="11">
        <v>2.4756999999999998</v>
      </c>
      <c r="F27" s="11">
        <f t="shared" si="4"/>
        <v>0.21089999999999964</v>
      </c>
      <c r="G27" s="80"/>
      <c r="H27" s="83"/>
      <c r="I27" s="83"/>
      <c r="J27" s="83"/>
      <c r="K27" s="80"/>
    </row>
  </sheetData>
  <mergeCells count="72">
    <mergeCell ref="K6:K7"/>
    <mergeCell ref="B4:B5"/>
    <mergeCell ref="G4:G5"/>
    <mergeCell ref="H4:H5"/>
    <mergeCell ref="I4:I5"/>
    <mergeCell ref="J4:J5"/>
    <mergeCell ref="K4:K5"/>
    <mergeCell ref="B6:B7"/>
    <mergeCell ref="G6:G7"/>
    <mergeCell ref="H6:H7"/>
    <mergeCell ref="I6:I7"/>
    <mergeCell ref="J6:J7"/>
    <mergeCell ref="K10:K11"/>
    <mergeCell ref="B8:B9"/>
    <mergeCell ref="G8:G9"/>
    <mergeCell ref="H8:H9"/>
    <mergeCell ref="I8:I9"/>
    <mergeCell ref="J8:J9"/>
    <mergeCell ref="K8:K9"/>
    <mergeCell ref="B10:B11"/>
    <mergeCell ref="G10:G11"/>
    <mergeCell ref="H10:H11"/>
    <mergeCell ref="I10:I11"/>
    <mergeCell ref="J10:J11"/>
    <mergeCell ref="K14:K15"/>
    <mergeCell ref="B12:B13"/>
    <mergeCell ref="G12:G13"/>
    <mergeCell ref="H12:H13"/>
    <mergeCell ref="I12:I13"/>
    <mergeCell ref="J12:J13"/>
    <mergeCell ref="K12:K13"/>
    <mergeCell ref="B14:B15"/>
    <mergeCell ref="G14:G15"/>
    <mergeCell ref="H14:H15"/>
    <mergeCell ref="I14:I15"/>
    <mergeCell ref="J14:J15"/>
    <mergeCell ref="K18:K19"/>
    <mergeCell ref="B16:B17"/>
    <mergeCell ref="G16:G17"/>
    <mergeCell ref="H16:H17"/>
    <mergeCell ref="I16:I17"/>
    <mergeCell ref="J16:J17"/>
    <mergeCell ref="K16:K17"/>
    <mergeCell ref="B18:B19"/>
    <mergeCell ref="G18:G19"/>
    <mergeCell ref="H18:H19"/>
    <mergeCell ref="I18:I19"/>
    <mergeCell ref="J18:J19"/>
    <mergeCell ref="K22:K23"/>
    <mergeCell ref="B20:B21"/>
    <mergeCell ref="G20:G21"/>
    <mergeCell ref="H20:H21"/>
    <mergeCell ref="I20:I21"/>
    <mergeCell ref="J20:J21"/>
    <mergeCell ref="K20:K21"/>
    <mergeCell ref="B22:B23"/>
    <mergeCell ref="G22:G23"/>
    <mergeCell ref="H22:H23"/>
    <mergeCell ref="I22:I23"/>
    <mergeCell ref="J22:J23"/>
    <mergeCell ref="K26:K27"/>
    <mergeCell ref="B24:B25"/>
    <mergeCell ref="G24:G25"/>
    <mergeCell ref="H24:H25"/>
    <mergeCell ref="I24:I25"/>
    <mergeCell ref="J24:J25"/>
    <mergeCell ref="K24:K25"/>
    <mergeCell ref="B26:B27"/>
    <mergeCell ref="G26:G27"/>
    <mergeCell ref="H26:H27"/>
    <mergeCell ref="I26:I27"/>
    <mergeCell ref="J26:J2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4:S29"/>
  <sheetViews>
    <sheetView workbookViewId="0">
      <selection activeCell="H22" sqref="H22:J29"/>
    </sheetView>
  </sheetViews>
  <sheetFormatPr defaultRowHeight="14.4"/>
  <cols>
    <col min="4" max="4" width="14.5546875" customWidth="1"/>
    <col min="5" max="5" width="19.88671875" customWidth="1"/>
    <col min="6" max="6" width="17.5546875" customWidth="1"/>
    <col min="8" max="8" width="15.44140625" customWidth="1"/>
    <col min="9" max="9" width="19.5546875" customWidth="1"/>
    <col min="10" max="10" width="13.88671875" customWidth="1"/>
  </cols>
  <sheetData>
    <row r="4" spans="1:19">
      <c r="B4" s="2" t="s">
        <v>13</v>
      </c>
      <c r="C4" s="2"/>
      <c r="D4" s="2" t="s">
        <v>10</v>
      </c>
      <c r="E4" s="2" t="s">
        <v>11</v>
      </c>
      <c r="F4" s="2" t="s">
        <v>12</v>
      </c>
      <c r="G4" s="9" t="s">
        <v>25</v>
      </c>
      <c r="H4" s="9" t="s">
        <v>26</v>
      </c>
      <c r="I4" s="9" t="s">
        <v>31</v>
      </c>
      <c r="J4" s="9" t="s">
        <v>32</v>
      </c>
      <c r="K4" s="9" t="s">
        <v>33</v>
      </c>
    </row>
    <row r="5" spans="1:19" ht="15" thickBot="1">
      <c r="B5" s="11"/>
      <c r="C5" s="11"/>
      <c r="D5" s="11"/>
      <c r="E5" s="11"/>
      <c r="F5" s="11"/>
      <c r="G5" s="10"/>
      <c r="H5" s="10"/>
      <c r="I5" s="10"/>
      <c r="J5" s="10"/>
      <c r="K5" s="10"/>
    </row>
    <row r="6" spans="1:19">
      <c r="A6" t="s">
        <v>9</v>
      </c>
      <c r="B6" s="85" t="s">
        <v>14</v>
      </c>
      <c r="C6" s="16" t="s">
        <v>20</v>
      </c>
      <c r="D6" s="16">
        <v>2.3161999999999998</v>
      </c>
      <c r="E6" s="16">
        <v>2.3361999999999998</v>
      </c>
      <c r="F6" s="16">
        <f>E6-D6</f>
        <v>2.0000000000000018E-2</v>
      </c>
      <c r="G6" s="78">
        <f xml:space="preserve"> 0.5-(F6+F7)</f>
        <v>3.2000000000000028E-2</v>
      </c>
      <c r="H6" s="81">
        <f>(F7*100)/0.5</f>
        <v>89.6</v>
      </c>
      <c r="I6" s="81">
        <f>F6*100/0.5</f>
        <v>4.0000000000000036</v>
      </c>
      <c r="J6" s="81">
        <f>G6*100/0.5</f>
        <v>6.4000000000000057</v>
      </c>
      <c r="K6" s="78">
        <f>H6+I6+J6</f>
        <v>100</v>
      </c>
      <c r="O6" s="87"/>
      <c r="P6" s="87"/>
      <c r="Q6" s="35"/>
      <c r="S6" s="35">
        <f>D6+Q6</f>
        <v>2.3161999999999998</v>
      </c>
    </row>
    <row r="7" spans="1:19" ht="15" thickBot="1">
      <c r="B7" s="99"/>
      <c r="C7" s="2" t="s">
        <v>21</v>
      </c>
      <c r="D7" s="2">
        <v>2.2408999999999999</v>
      </c>
      <c r="E7" s="2">
        <v>2.6888999999999998</v>
      </c>
      <c r="F7" s="2">
        <f>E7-D7</f>
        <v>0.44799999999999995</v>
      </c>
      <c r="G7" s="78"/>
      <c r="H7" s="81"/>
      <c r="I7" s="81"/>
      <c r="J7" s="81"/>
      <c r="K7" s="78"/>
      <c r="O7" s="87"/>
      <c r="P7" s="87"/>
      <c r="Q7" s="35"/>
      <c r="S7" s="35">
        <f>D7+Q7</f>
        <v>2.2408999999999999</v>
      </c>
    </row>
    <row r="8" spans="1:19">
      <c r="B8" s="85" t="s">
        <v>15</v>
      </c>
      <c r="C8" s="2" t="s">
        <v>20</v>
      </c>
      <c r="D8" s="2">
        <v>2.2414000000000001</v>
      </c>
      <c r="E8" s="2">
        <v>2.2759</v>
      </c>
      <c r="F8" s="2">
        <f>E8-D8</f>
        <v>3.4499999999999975E-2</v>
      </c>
      <c r="G8" s="78">
        <f t="shared" ref="G8" si="0" xml:space="preserve"> 0.5-(F8+F9)</f>
        <v>2.0500000000000185E-2</v>
      </c>
      <c r="H8" s="81">
        <f t="shared" ref="H8" si="1">(F9*100)/0.5</f>
        <v>88.999999999999972</v>
      </c>
      <c r="I8" s="81">
        <f t="shared" ref="I8" si="2">F8*100/0.5</f>
        <v>6.899999999999995</v>
      </c>
      <c r="J8" s="81">
        <f t="shared" ref="J8" si="3">G8*100/0.5</f>
        <v>4.1000000000000369</v>
      </c>
      <c r="K8" s="78">
        <f t="shared" ref="K8" si="4">H8+I8+J8</f>
        <v>100</v>
      </c>
      <c r="O8" s="87"/>
      <c r="P8" s="87"/>
      <c r="Q8" s="35"/>
      <c r="S8" s="35">
        <f t="shared" ref="S8:S13" si="5">D8+Q8</f>
        <v>2.2414000000000001</v>
      </c>
    </row>
    <row r="9" spans="1:19" ht="15" thickBot="1">
      <c r="B9" s="99"/>
      <c r="C9" s="2" t="s">
        <v>21</v>
      </c>
      <c r="D9" s="2">
        <v>2.3024</v>
      </c>
      <c r="E9" s="2">
        <v>2.7473999999999998</v>
      </c>
      <c r="F9" s="2">
        <f t="shared" ref="F9:F29" si="6">E9-D9</f>
        <v>0.44499999999999984</v>
      </c>
      <c r="G9" s="78"/>
      <c r="H9" s="81"/>
      <c r="I9" s="81"/>
      <c r="J9" s="81"/>
      <c r="K9" s="78"/>
      <c r="O9" s="87"/>
      <c r="P9" s="87"/>
      <c r="Q9" s="35"/>
      <c r="S9" s="35">
        <f t="shared" si="5"/>
        <v>2.3024</v>
      </c>
    </row>
    <row r="10" spans="1:19">
      <c r="B10" s="85" t="s">
        <v>16</v>
      </c>
      <c r="C10" s="2" t="s">
        <v>20</v>
      </c>
      <c r="D10" s="2">
        <v>2.2389000000000001</v>
      </c>
      <c r="E10" s="2">
        <v>2.2877000000000001</v>
      </c>
      <c r="F10" s="2">
        <f>E10-D10</f>
        <v>4.8799999999999955E-2</v>
      </c>
      <c r="G10" s="78">
        <f t="shared" ref="G10" si="7" xml:space="preserve"> 0.5-(F10+F11)</f>
        <v>4.6699999999999964E-2</v>
      </c>
      <c r="H10" s="81">
        <f t="shared" ref="H10" si="8">(F11*100)/0.5</f>
        <v>80.90000000000002</v>
      </c>
      <c r="I10" s="81">
        <f t="shared" ref="I10" si="9">F10*100/0.5</f>
        <v>9.7599999999999909</v>
      </c>
      <c r="J10" s="81">
        <f t="shared" ref="J10" si="10">G10*100/0.5</f>
        <v>9.3399999999999928</v>
      </c>
      <c r="K10" s="78">
        <f t="shared" ref="K10" si="11">H10+I10+J10</f>
        <v>100</v>
      </c>
      <c r="O10" s="87"/>
      <c r="P10" s="87"/>
      <c r="Q10" s="35"/>
      <c r="S10" s="35">
        <f t="shared" si="5"/>
        <v>2.2389000000000001</v>
      </c>
    </row>
    <row r="11" spans="1:19" ht="15" thickBot="1">
      <c r="B11" s="99"/>
      <c r="C11" s="2" t="s">
        <v>21</v>
      </c>
      <c r="D11" s="2">
        <v>2.2888999999999999</v>
      </c>
      <c r="E11" s="2">
        <v>2.6934</v>
      </c>
      <c r="F11" s="2">
        <f t="shared" si="6"/>
        <v>0.40450000000000008</v>
      </c>
      <c r="G11" s="78"/>
      <c r="H11" s="81"/>
      <c r="I11" s="81"/>
      <c r="J11" s="81"/>
      <c r="K11" s="78"/>
      <c r="O11" s="87"/>
      <c r="P11" s="87"/>
      <c r="Q11" s="35"/>
      <c r="S11" s="35">
        <f t="shared" si="5"/>
        <v>2.2888999999999999</v>
      </c>
    </row>
    <row r="12" spans="1:19">
      <c r="B12" s="85" t="s">
        <v>17</v>
      </c>
      <c r="C12" s="2" t="s">
        <v>20</v>
      </c>
      <c r="D12" s="2">
        <v>2.2576999999999998</v>
      </c>
      <c r="E12" s="2">
        <v>2.3107000000000002</v>
      </c>
      <c r="F12" s="2">
        <f t="shared" si="6"/>
        <v>5.300000000000038E-2</v>
      </c>
      <c r="G12" s="78">
        <f t="shared" ref="G12" si="12" xml:space="preserve"> 0.5-(F12+F13)</f>
        <v>5.0699999999999523E-2</v>
      </c>
      <c r="H12" s="81">
        <f t="shared" ref="H12" si="13">(F13*100)/0.5</f>
        <v>79.260000000000019</v>
      </c>
      <c r="I12" s="81">
        <f t="shared" ref="I12" si="14">F12*100/0.5</f>
        <v>10.600000000000076</v>
      </c>
      <c r="J12" s="81">
        <f t="shared" ref="J12" si="15">G12*100/0.5</f>
        <v>10.139999999999905</v>
      </c>
      <c r="K12" s="78">
        <f t="shared" ref="K12:K28" si="16">H12+I12+J12</f>
        <v>100</v>
      </c>
      <c r="O12" s="87"/>
      <c r="P12" s="87"/>
      <c r="Q12" s="35"/>
      <c r="S12" s="35">
        <f t="shared" si="5"/>
        <v>2.2576999999999998</v>
      </c>
    </row>
    <row r="13" spans="1:19" ht="15" thickBot="1">
      <c r="B13" s="99"/>
      <c r="C13" s="11" t="s">
        <v>21</v>
      </c>
      <c r="D13" s="11">
        <v>2.2328999999999999</v>
      </c>
      <c r="E13" s="11">
        <v>2.6292</v>
      </c>
      <c r="F13" s="11">
        <f t="shared" si="6"/>
        <v>0.3963000000000001</v>
      </c>
      <c r="G13" s="80"/>
      <c r="H13" s="83"/>
      <c r="I13" s="83"/>
      <c r="J13" s="83"/>
      <c r="K13" s="80"/>
      <c r="O13" s="87"/>
      <c r="P13" s="87"/>
      <c r="Q13" s="35"/>
      <c r="S13" s="35">
        <f t="shared" si="5"/>
        <v>2.2328999999999999</v>
      </c>
    </row>
    <row r="14" spans="1:19">
      <c r="A14" t="s">
        <v>18</v>
      </c>
      <c r="B14" s="85" t="s">
        <v>14</v>
      </c>
      <c r="C14" s="12" t="s">
        <v>20</v>
      </c>
      <c r="D14" s="12">
        <v>2.3511000000000002</v>
      </c>
      <c r="E14" s="12">
        <v>2.3754</v>
      </c>
      <c r="F14" s="12">
        <f t="shared" si="6"/>
        <v>2.4299999999999766E-2</v>
      </c>
      <c r="G14" s="78">
        <f t="shared" ref="G14" si="17" xml:space="preserve"> 0.5-(F14+F15)</f>
        <v>4.170000000000007E-2</v>
      </c>
      <c r="H14" s="81">
        <f t="shared" ref="H14" si="18">(F15*100)/0.5</f>
        <v>86.80000000000004</v>
      </c>
      <c r="I14" s="81">
        <f t="shared" ref="I14" si="19">F14*100/0.5</f>
        <v>4.8599999999999532</v>
      </c>
      <c r="J14" s="81">
        <f t="shared" ref="J14" si="20">G14*100/0.5</f>
        <v>8.3400000000000141</v>
      </c>
      <c r="K14" s="85">
        <f t="shared" si="16"/>
        <v>100.00000000000001</v>
      </c>
      <c r="O14" s="87"/>
      <c r="P14" s="87"/>
    </row>
    <row r="15" spans="1:19" ht="15" thickBot="1">
      <c r="B15" s="99"/>
      <c r="C15" s="2" t="s">
        <v>21</v>
      </c>
      <c r="D15" s="2">
        <v>2.2372999999999998</v>
      </c>
      <c r="E15" s="2">
        <v>2.6713</v>
      </c>
      <c r="F15" s="2">
        <f t="shared" si="6"/>
        <v>0.43400000000000016</v>
      </c>
      <c r="G15" s="78"/>
      <c r="H15" s="81"/>
      <c r="I15" s="81"/>
      <c r="J15" s="81"/>
      <c r="K15" s="78"/>
      <c r="O15" s="87"/>
      <c r="P15" s="87"/>
    </row>
    <row r="16" spans="1:19">
      <c r="B16" s="85" t="s">
        <v>15</v>
      </c>
      <c r="C16" s="2" t="s">
        <v>20</v>
      </c>
      <c r="D16" s="2">
        <v>2.1987999999999999</v>
      </c>
      <c r="E16" s="2">
        <v>2.3035000000000001</v>
      </c>
      <c r="F16" s="2">
        <f t="shared" si="6"/>
        <v>0.10470000000000024</v>
      </c>
      <c r="G16" s="78">
        <f t="shared" ref="G16" si="21" xml:space="preserve"> 0.5-(F16+F17)</f>
        <v>4.5700000000000074E-2</v>
      </c>
      <c r="H16" s="81">
        <f t="shared" ref="H16" si="22">(F17*100)/0.5</f>
        <v>69.919999999999931</v>
      </c>
      <c r="I16" s="81">
        <f t="shared" ref="I16" si="23">F16*100/0.5</f>
        <v>20.940000000000047</v>
      </c>
      <c r="J16" s="81">
        <f t="shared" ref="J16" si="24">G16*100/0.5</f>
        <v>9.1400000000000148</v>
      </c>
      <c r="K16" s="78">
        <f t="shared" si="16"/>
        <v>100</v>
      </c>
      <c r="O16" s="87"/>
      <c r="P16" s="87"/>
    </row>
    <row r="17" spans="1:16" ht="15" thickBot="1">
      <c r="B17" s="99"/>
      <c r="C17" s="2" t="s">
        <v>21</v>
      </c>
      <c r="D17" s="2">
        <v>2.2048000000000001</v>
      </c>
      <c r="E17" s="2">
        <v>2.5543999999999998</v>
      </c>
      <c r="F17" s="2">
        <f t="shared" si="6"/>
        <v>0.34959999999999969</v>
      </c>
      <c r="G17" s="78"/>
      <c r="H17" s="81"/>
      <c r="I17" s="81"/>
      <c r="J17" s="81"/>
      <c r="K17" s="78"/>
      <c r="O17" s="87"/>
      <c r="P17" s="87"/>
    </row>
    <row r="18" spans="1:16">
      <c r="B18" s="85" t="s">
        <v>16</v>
      </c>
      <c r="C18" s="2" t="s">
        <v>20</v>
      </c>
      <c r="D18" s="2">
        <v>2.1993999999999998</v>
      </c>
      <c r="E18" s="2">
        <v>2.4127999999999998</v>
      </c>
      <c r="F18" s="2">
        <f t="shared" si="6"/>
        <v>0.21340000000000003</v>
      </c>
      <c r="G18" s="78">
        <f t="shared" ref="G18" si="25" xml:space="preserve"> 0.5-(F18+F19)</f>
        <v>4.9100000000000144E-2</v>
      </c>
      <c r="H18" s="81">
        <f t="shared" ref="H18" si="26">(F19*100)/0.5</f>
        <v>47.499999999999964</v>
      </c>
      <c r="I18" s="81">
        <f t="shared" ref="I18" si="27">F18*100/0.5</f>
        <v>42.680000000000007</v>
      </c>
      <c r="J18" s="81">
        <f t="shared" ref="J18" si="28">G18*100/0.5</f>
        <v>9.8200000000000287</v>
      </c>
      <c r="K18" s="78">
        <f t="shared" si="16"/>
        <v>100</v>
      </c>
      <c r="O18" s="87"/>
      <c r="P18" s="87"/>
    </row>
    <row r="19" spans="1:16" ht="15" thickBot="1">
      <c r="B19" s="99"/>
      <c r="C19" s="2" t="s">
        <v>21</v>
      </c>
      <c r="D19" s="2">
        <v>2.2160000000000002</v>
      </c>
      <c r="E19" s="2">
        <v>2.4535</v>
      </c>
      <c r="F19" s="2">
        <f t="shared" si="6"/>
        <v>0.23749999999999982</v>
      </c>
      <c r="G19" s="78"/>
      <c r="H19" s="81"/>
      <c r="I19" s="81"/>
      <c r="J19" s="81"/>
      <c r="K19" s="78"/>
      <c r="O19" s="87"/>
      <c r="P19" s="87"/>
    </row>
    <row r="20" spans="1:16">
      <c r="B20" s="85" t="s">
        <v>17</v>
      </c>
      <c r="C20" s="2" t="s">
        <v>20</v>
      </c>
      <c r="D20" s="2">
        <v>2.1819000000000002</v>
      </c>
      <c r="E20" s="2">
        <v>2.4108000000000001</v>
      </c>
      <c r="F20" s="2">
        <f t="shared" si="6"/>
        <v>0.22889999999999988</v>
      </c>
      <c r="G20" s="78">
        <f t="shared" ref="G20" si="29" xml:space="preserve"> 0.5-(F20+F21)</f>
        <v>4.4799999999999951E-2</v>
      </c>
      <c r="H20" s="81">
        <f t="shared" ref="H20" si="30">(F21*100)/0.5</f>
        <v>45.260000000000034</v>
      </c>
      <c r="I20" s="81">
        <f t="shared" ref="I20" si="31">F20*100/0.5</f>
        <v>45.779999999999973</v>
      </c>
      <c r="J20" s="81">
        <f t="shared" ref="J20" si="32">G20*100/0.5</f>
        <v>8.9599999999999902</v>
      </c>
      <c r="K20" s="78">
        <f t="shared" si="16"/>
        <v>100</v>
      </c>
      <c r="O20" s="87"/>
      <c r="P20" s="87"/>
    </row>
    <row r="21" spans="1:16" ht="15" thickBot="1">
      <c r="B21" s="99"/>
      <c r="C21" s="11" t="s">
        <v>21</v>
      </c>
      <c r="D21" s="11">
        <v>2.258</v>
      </c>
      <c r="E21" s="11">
        <v>2.4843000000000002</v>
      </c>
      <c r="F21" s="11">
        <f t="shared" si="6"/>
        <v>0.22630000000000017</v>
      </c>
      <c r="G21" s="80"/>
      <c r="H21" s="83"/>
      <c r="I21" s="83"/>
      <c r="J21" s="83"/>
      <c r="K21" s="80"/>
      <c r="O21" s="87"/>
      <c r="P21" s="87"/>
    </row>
    <row r="22" spans="1:16">
      <c r="A22" t="s">
        <v>19</v>
      </c>
      <c r="B22" s="85" t="s">
        <v>14</v>
      </c>
      <c r="C22" s="12" t="s">
        <v>20</v>
      </c>
      <c r="D22" s="12">
        <v>2.2461000000000002</v>
      </c>
      <c r="E22" s="37">
        <v>2.2511999999999999</v>
      </c>
      <c r="F22" s="12">
        <f t="shared" si="6"/>
        <v>5.0999999999996604E-3</v>
      </c>
      <c r="G22" s="78">
        <f t="shared" ref="G22" si="33" xml:space="preserve"> 0.5-(F22+F23)</f>
        <v>4.750000000000032E-2</v>
      </c>
      <c r="H22" s="81">
        <f t="shared" ref="H22" si="34">(F23*100)/0.5</f>
        <v>89.48</v>
      </c>
      <c r="I22" s="81">
        <f t="shared" ref="I22" si="35">F22*100/0.5</f>
        <v>1.0199999999999321</v>
      </c>
      <c r="J22" s="81">
        <f t="shared" ref="J22" si="36">G22*100/0.5</f>
        <v>9.5000000000000639</v>
      </c>
      <c r="K22" s="78">
        <f t="shared" si="16"/>
        <v>100</v>
      </c>
      <c r="L22" s="38">
        <v>2.2412000000000001</v>
      </c>
    </row>
    <row r="23" spans="1:16" ht="15" thickBot="1">
      <c r="B23" s="99"/>
      <c r="C23" s="2" t="s">
        <v>21</v>
      </c>
      <c r="D23" s="2">
        <v>2.1966999999999999</v>
      </c>
      <c r="E23" s="2">
        <v>2.6440999999999999</v>
      </c>
      <c r="F23" s="2">
        <f t="shared" si="6"/>
        <v>0.44740000000000002</v>
      </c>
      <c r="G23" s="78"/>
      <c r="H23" s="81"/>
      <c r="I23" s="81"/>
      <c r="J23" s="81"/>
      <c r="K23" s="78"/>
    </row>
    <row r="24" spans="1:16">
      <c r="B24" s="85" t="s">
        <v>15</v>
      </c>
      <c r="C24" s="2" t="s">
        <v>20</v>
      </c>
      <c r="D24" s="2">
        <v>2.2233999999999998</v>
      </c>
      <c r="E24" s="2">
        <v>2.3935</v>
      </c>
      <c r="F24" s="2">
        <f t="shared" si="6"/>
        <v>0.17010000000000014</v>
      </c>
      <c r="G24" s="78">
        <f t="shared" ref="G24" si="37" xml:space="preserve"> 0.5-(F24+F25)</f>
        <v>2.6800000000000157E-2</v>
      </c>
      <c r="H24" s="81">
        <f t="shared" ref="H24" si="38">(F25*100)/0.5</f>
        <v>60.619999999999941</v>
      </c>
      <c r="I24" s="81">
        <f t="shared" ref="I24" si="39">F24*100/0.5</f>
        <v>34.020000000000024</v>
      </c>
      <c r="J24" s="81">
        <f t="shared" ref="J24" si="40">G24*100/0.5</f>
        <v>5.3600000000000314</v>
      </c>
      <c r="K24" s="78">
        <f t="shared" si="16"/>
        <v>99.999999999999986</v>
      </c>
    </row>
    <row r="25" spans="1:16" ht="15" thickBot="1">
      <c r="B25" s="99"/>
      <c r="C25" s="2" t="s">
        <v>21</v>
      </c>
      <c r="D25" s="2">
        <v>2.3490000000000002</v>
      </c>
      <c r="E25" s="2">
        <v>2.6520999999999999</v>
      </c>
      <c r="F25" s="2">
        <f t="shared" si="6"/>
        <v>0.3030999999999997</v>
      </c>
      <c r="G25" s="78"/>
      <c r="H25" s="81"/>
      <c r="I25" s="81"/>
      <c r="J25" s="81"/>
      <c r="K25" s="78"/>
    </row>
    <row r="26" spans="1:16">
      <c r="B26" s="85" t="s">
        <v>16</v>
      </c>
      <c r="C26" s="24" t="s">
        <v>20</v>
      </c>
      <c r="D26" s="24">
        <v>2.2395999999999998</v>
      </c>
      <c r="E26" s="24">
        <v>2.4716999999999998</v>
      </c>
      <c r="F26" s="24">
        <f t="shared" si="6"/>
        <v>0.23209999999999997</v>
      </c>
      <c r="G26" s="78">
        <f t="shared" ref="G26" si="41" xml:space="preserve"> 0.5-(F26+F27)</f>
        <v>2.7499999999999858E-2</v>
      </c>
      <c r="H26" s="81">
        <f t="shared" ref="H26" si="42">(F27*100)/0.5</f>
        <v>48.080000000000034</v>
      </c>
      <c r="I26" s="81">
        <f t="shared" ref="I26" si="43">F26*100/0.5</f>
        <v>46.419999999999995</v>
      </c>
      <c r="J26" s="81">
        <f t="shared" ref="J26" si="44">G26*100/0.5</f>
        <v>5.4999999999999716</v>
      </c>
      <c r="K26" s="79">
        <f t="shared" si="16"/>
        <v>100</v>
      </c>
    </row>
    <row r="27" spans="1:16" ht="15" thickBot="1">
      <c r="B27" s="99"/>
      <c r="C27" s="24" t="s">
        <v>21</v>
      </c>
      <c r="D27" s="24">
        <v>2.2143999999999999</v>
      </c>
      <c r="E27" s="2">
        <v>2.4548000000000001</v>
      </c>
      <c r="F27" s="24">
        <f t="shared" si="6"/>
        <v>0.24040000000000017</v>
      </c>
      <c r="G27" s="78"/>
      <c r="H27" s="81"/>
      <c r="I27" s="81"/>
      <c r="J27" s="81"/>
      <c r="K27" s="79"/>
    </row>
    <row r="28" spans="1:16">
      <c r="B28" s="85" t="s">
        <v>17</v>
      </c>
      <c r="C28" s="2" t="s">
        <v>20</v>
      </c>
      <c r="D28" s="2">
        <v>2.3047</v>
      </c>
      <c r="E28" s="2">
        <v>2.5581999999999998</v>
      </c>
      <c r="F28" s="2">
        <f t="shared" si="6"/>
        <v>0.25349999999999984</v>
      </c>
      <c r="G28" s="78">
        <f t="shared" ref="G28" si="45" xml:space="preserve"> 0.5-(F28+F29)</f>
        <v>3.520000000000012E-2</v>
      </c>
      <c r="H28" s="81">
        <f t="shared" ref="H28" si="46">(F29*100)/0.5</f>
        <v>42.260000000000005</v>
      </c>
      <c r="I28" s="81">
        <f t="shared" ref="I28" si="47">F28*100/0.5</f>
        <v>50.699999999999967</v>
      </c>
      <c r="J28" s="81">
        <f t="shared" ref="J28" si="48">G28*100/0.5</f>
        <v>7.040000000000024</v>
      </c>
      <c r="K28" s="78">
        <f t="shared" si="16"/>
        <v>100</v>
      </c>
    </row>
    <row r="29" spans="1:16" ht="15" thickBot="1">
      <c r="B29" s="99"/>
      <c r="C29" s="11" t="s">
        <v>21</v>
      </c>
      <c r="D29" s="11">
        <v>2.1991999999999998</v>
      </c>
      <c r="E29" s="11">
        <v>2.4104999999999999</v>
      </c>
      <c r="F29" s="11">
        <f t="shared" si="6"/>
        <v>0.21130000000000004</v>
      </c>
      <c r="G29" s="80"/>
      <c r="H29" s="83"/>
      <c r="I29" s="83"/>
      <c r="J29" s="83"/>
      <c r="K29" s="80"/>
    </row>
  </sheetData>
  <mergeCells count="88">
    <mergeCell ref="O16:O17"/>
    <mergeCell ref="O18:O19"/>
    <mergeCell ref="O20:O21"/>
    <mergeCell ref="P6:P7"/>
    <mergeCell ref="P8:P9"/>
    <mergeCell ref="P10:P11"/>
    <mergeCell ref="P12:P13"/>
    <mergeCell ref="P14:P15"/>
    <mergeCell ref="P16:P17"/>
    <mergeCell ref="P18:P19"/>
    <mergeCell ref="P20:P21"/>
    <mergeCell ref="O6:O7"/>
    <mergeCell ref="O8:O9"/>
    <mergeCell ref="O10:O11"/>
    <mergeCell ref="O12:O13"/>
    <mergeCell ref="O14:O15"/>
    <mergeCell ref="K8:K9"/>
    <mergeCell ref="B6:B7"/>
    <mergeCell ref="G6:G7"/>
    <mergeCell ref="H6:H7"/>
    <mergeCell ref="I6:I7"/>
    <mergeCell ref="J6:J7"/>
    <mergeCell ref="K6:K7"/>
    <mergeCell ref="B8:B9"/>
    <mergeCell ref="G8:G9"/>
    <mergeCell ref="H8:H9"/>
    <mergeCell ref="I8:I9"/>
    <mergeCell ref="J8:J9"/>
    <mergeCell ref="K12:K13"/>
    <mergeCell ref="B10:B11"/>
    <mergeCell ref="G10:G11"/>
    <mergeCell ref="H10:H11"/>
    <mergeCell ref="I10:I11"/>
    <mergeCell ref="J10:J11"/>
    <mergeCell ref="K10:K11"/>
    <mergeCell ref="B12:B13"/>
    <mergeCell ref="G12:G13"/>
    <mergeCell ref="H12:H13"/>
    <mergeCell ref="I12:I13"/>
    <mergeCell ref="J12:J13"/>
    <mergeCell ref="K16:K17"/>
    <mergeCell ref="B14:B15"/>
    <mergeCell ref="G14:G15"/>
    <mergeCell ref="H14:H15"/>
    <mergeCell ref="I14:I15"/>
    <mergeCell ref="J14:J15"/>
    <mergeCell ref="K14:K15"/>
    <mergeCell ref="B16:B17"/>
    <mergeCell ref="G16:G17"/>
    <mergeCell ref="H16:H17"/>
    <mergeCell ref="I16:I17"/>
    <mergeCell ref="J16:J17"/>
    <mergeCell ref="K20:K21"/>
    <mergeCell ref="B18:B19"/>
    <mergeCell ref="G18:G19"/>
    <mergeCell ref="H18:H19"/>
    <mergeCell ref="I18:I19"/>
    <mergeCell ref="J18:J19"/>
    <mergeCell ref="K18:K19"/>
    <mergeCell ref="B20:B21"/>
    <mergeCell ref="G20:G21"/>
    <mergeCell ref="H20:H21"/>
    <mergeCell ref="I20:I21"/>
    <mergeCell ref="J20:J21"/>
    <mergeCell ref="K24:K25"/>
    <mergeCell ref="B22:B23"/>
    <mergeCell ref="G22:G23"/>
    <mergeCell ref="H22:H23"/>
    <mergeCell ref="I22:I23"/>
    <mergeCell ref="J22:J23"/>
    <mergeCell ref="K22:K23"/>
    <mergeCell ref="B24:B25"/>
    <mergeCell ref="G24:G25"/>
    <mergeCell ref="H24:H25"/>
    <mergeCell ref="I24:I25"/>
    <mergeCell ref="J24:J25"/>
    <mergeCell ref="K28:K29"/>
    <mergeCell ref="B26:B27"/>
    <mergeCell ref="G26:G27"/>
    <mergeCell ref="H26:H27"/>
    <mergeCell ref="I26:I27"/>
    <mergeCell ref="J26:J27"/>
    <mergeCell ref="K26:K27"/>
    <mergeCell ref="B28:B29"/>
    <mergeCell ref="G28:G29"/>
    <mergeCell ref="H28:H29"/>
    <mergeCell ref="I28:I29"/>
    <mergeCell ref="J28:J29"/>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4:K29"/>
  <sheetViews>
    <sheetView workbookViewId="0">
      <selection activeCell="I22" sqref="I22:I29"/>
    </sheetView>
  </sheetViews>
  <sheetFormatPr defaultRowHeight="14.4"/>
  <cols>
    <col min="4" max="4" width="17.33203125" customWidth="1"/>
    <col min="5" max="5" width="21.88671875" customWidth="1"/>
    <col min="6" max="6" width="16.6640625" customWidth="1"/>
    <col min="8" max="8" width="17.6640625" customWidth="1"/>
    <col min="9" max="9" width="21.109375" customWidth="1"/>
    <col min="10" max="10" width="16.6640625" customWidth="1"/>
  </cols>
  <sheetData>
    <row r="4" spans="1:11">
      <c r="B4" s="2" t="s">
        <v>13</v>
      </c>
      <c r="C4" s="2"/>
      <c r="D4" s="2" t="s">
        <v>10</v>
      </c>
      <c r="E4" s="2" t="s">
        <v>11</v>
      </c>
      <c r="F4" s="2" t="s">
        <v>12</v>
      </c>
      <c r="G4" s="9" t="s">
        <v>25</v>
      </c>
      <c r="H4" s="9" t="s">
        <v>26</v>
      </c>
      <c r="I4" s="9" t="s">
        <v>31</v>
      </c>
      <c r="J4" s="9" t="s">
        <v>32</v>
      </c>
      <c r="K4" s="9" t="s">
        <v>33</v>
      </c>
    </row>
    <row r="5" spans="1:11" ht="15" thickBot="1">
      <c r="B5" s="11"/>
      <c r="C5" s="11"/>
      <c r="D5" s="11"/>
      <c r="E5" s="11"/>
      <c r="F5" s="11"/>
      <c r="G5" s="10"/>
      <c r="H5" s="10"/>
      <c r="I5" s="10"/>
      <c r="J5" s="10"/>
      <c r="K5" s="10"/>
    </row>
    <row r="6" spans="1:11">
      <c r="A6" t="s">
        <v>9</v>
      </c>
      <c r="B6" s="85" t="s">
        <v>14</v>
      </c>
      <c r="C6" s="16" t="s">
        <v>20</v>
      </c>
      <c r="D6" s="16">
        <v>2.2250999999999999</v>
      </c>
      <c r="E6" s="16">
        <v>2.2442000000000002</v>
      </c>
      <c r="F6" s="16">
        <f>E6-D6</f>
        <v>1.9100000000000339E-2</v>
      </c>
      <c r="G6" s="78">
        <f xml:space="preserve"> 0.5-(F6+F7)</f>
        <v>2.1399999999999864E-2</v>
      </c>
      <c r="H6" s="81">
        <f>(F7*100)/0.5</f>
        <v>91.899999999999963</v>
      </c>
      <c r="I6" s="81">
        <f>F6*100/0.5</f>
        <v>3.8200000000000678</v>
      </c>
      <c r="J6" s="81">
        <f>G6*100/0.5</f>
        <v>4.2799999999999727</v>
      </c>
      <c r="K6" s="78">
        <f>H6+I6+J6</f>
        <v>100</v>
      </c>
    </row>
    <row r="7" spans="1:11" ht="15" thickBot="1">
      <c r="B7" s="99"/>
      <c r="C7" s="2" t="s">
        <v>21</v>
      </c>
      <c r="D7" s="2">
        <v>2.2614000000000001</v>
      </c>
      <c r="E7" s="2">
        <v>2.7208999999999999</v>
      </c>
      <c r="F7" s="2">
        <f>E7-D7</f>
        <v>0.4594999999999998</v>
      </c>
      <c r="G7" s="78"/>
      <c r="H7" s="81"/>
      <c r="I7" s="81"/>
      <c r="J7" s="81"/>
      <c r="K7" s="78"/>
    </row>
    <row r="8" spans="1:11">
      <c r="B8" s="85" t="s">
        <v>15</v>
      </c>
      <c r="C8" s="2" t="s">
        <v>20</v>
      </c>
      <c r="D8" s="2">
        <v>2.2982999999999998</v>
      </c>
      <c r="E8" s="2">
        <v>2.3279000000000001</v>
      </c>
      <c r="F8" s="2">
        <f>E8-D8</f>
        <v>2.9600000000000293E-2</v>
      </c>
      <c r="G8" s="78">
        <f t="shared" ref="G8" si="0" xml:space="preserve"> 0.5-(F8+F9)</f>
        <v>4.5599999999999863E-2</v>
      </c>
      <c r="H8" s="81">
        <f t="shared" ref="H8" si="1">(F9*100)/0.5</f>
        <v>84.959999999999965</v>
      </c>
      <c r="I8" s="81">
        <f t="shared" ref="I8:J8" si="2">F8*100/0.5</f>
        <v>5.9200000000000585</v>
      </c>
      <c r="J8" s="81">
        <f t="shared" si="2"/>
        <v>9.1199999999999726</v>
      </c>
      <c r="K8" s="78">
        <f t="shared" ref="K8" si="3">H8+I8+J8</f>
        <v>100</v>
      </c>
    </row>
    <row r="9" spans="1:11" ht="15" thickBot="1">
      <c r="B9" s="99"/>
      <c r="C9" s="2" t="s">
        <v>21</v>
      </c>
      <c r="D9" s="2">
        <v>2.3126000000000002</v>
      </c>
      <c r="E9" s="2">
        <v>2.7374000000000001</v>
      </c>
      <c r="F9" s="2">
        <f t="shared" ref="F9:F29" si="4">E9-D9</f>
        <v>0.42479999999999984</v>
      </c>
      <c r="G9" s="78"/>
      <c r="H9" s="81"/>
      <c r="I9" s="81"/>
      <c r="J9" s="81"/>
      <c r="K9" s="78"/>
    </row>
    <row r="10" spans="1:11">
      <c r="B10" s="85" t="s">
        <v>16</v>
      </c>
      <c r="C10" s="2" t="s">
        <v>20</v>
      </c>
      <c r="D10" s="2">
        <v>2.2743000000000002</v>
      </c>
      <c r="E10" s="2">
        <v>2.3176999999999999</v>
      </c>
      <c r="F10" s="2">
        <f>E10-D10</f>
        <v>4.3399999999999661E-2</v>
      </c>
      <c r="G10" s="78">
        <f t="shared" ref="G10" si="5" xml:space="preserve"> 0.5-(F10+F11)</f>
        <v>2.1300000000000541E-2</v>
      </c>
      <c r="H10" s="81">
        <f t="shared" ref="H10" si="6">(F11*100)/0.5</f>
        <v>87.05999999999996</v>
      </c>
      <c r="I10" s="81">
        <f t="shared" ref="I10:J10" si="7">F10*100/0.5</f>
        <v>8.6799999999999322</v>
      </c>
      <c r="J10" s="81">
        <f t="shared" si="7"/>
        <v>4.2600000000001081</v>
      </c>
      <c r="K10" s="78">
        <f t="shared" ref="K10" si="8">H10+I10+J10</f>
        <v>100</v>
      </c>
    </row>
    <row r="11" spans="1:11" ht="15" thickBot="1">
      <c r="B11" s="99"/>
      <c r="C11" s="2" t="s">
        <v>21</v>
      </c>
      <c r="D11" s="2">
        <v>2.2581000000000002</v>
      </c>
      <c r="E11" s="2">
        <v>2.6934</v>
      </c>
      <c r="F11" s="2">
        <f t="shared" si="4"/>
        <v>0.4352999999999998</v>
      </c>
      <c r="G11" s="78"/>
      <c r="H11" s="81"/>
      <c r="I11" s="81"/>
      <c r="J11" s="81"/>
      <c r="K11" s="78"/>
    </row>
    <row r="12" spans="1:11">
      <c r="B12" s="85" t="s">
        <v>17</v>
      </c>
      <c r="C12" s="2" t="s">
        <v>20</v>
      </c>
      <c r="D12" s="2">
        <v>2.2498</v>
      </c>
      <c r="E12" s="2">
        <v>2.3107000000000002</v>
      </c>
      <c r="F12" s="2">
        <f t="shared" si="4"/>
        <v>6.0900000000000176E-2</v>
      </c>
      <c r="G12" s="78">
        <f t="shared" ref="G12" si="9" xml:space="preserve"> 0.5-(F12+F13)</f>
        <v>2.8000000000000025E-2</v>
      </c>
      <c r="H12" s="81">
        <f t="shared" ref="H12" si="10">(F13*100)/0.5</f>
        <v>82.219999999999956</v>
      </c>
      <c r="I12" s="81">
        <f t="shared" ref="I12:J12" si="11">F12*100/0.5</f>
        <v>12.180000000000035</v>
      </c>
      <c r="J12" s="81">
        <f t="shared" si="11"/>
        <v>5.600000000000005</v>
      </c>
      <c r="K12" s="78">
        <f t="shared" ref="K12:K28" si="12">H12+I12+J12</f>
        <v>100</v>
      </c>
    </row>
    <row r="13" spans="1:11" ht="15" thickBot="1">
      <c r="B13" s="99"/>
      <c r="C13" s="11" t="s">
        <v>21</v>
      </c>
      <c r="D13" s="11">
        <v>2.2381000000000002</v>
      </c>
      <c r="E13" s="11">
        <v>2.6492</v>
      </c>
      <c r="F13" s="11">
        <f t="shared" si="4"/>
        <v>0.4110999999999998</v>
      </c>
      <c r="G13" s="80"/>
      <c r="H13" s="83"/>
      <c r="I13" s="83"/>
      <c r="J13" s="83"/>
      <c r="K13" s="80"/>
    </row>
    <row r="14" spans="1:11">
      <c r="A14" t="s">
        <v>18</v>
      </c>
      <c r="B14" s="85" t="s">
        <v>14</v>
      </c>
      <c r="C14" s="12" t="s">
        <v>20</v>
      </c>
      <c r="D14" s="12">
        <v>2.2722000000000002</v>
      </c>
      <c r="E14" s="12">
        <v>2.3054000000000001</v>
      </c>
      <c r="F14" s="12">
        <f t="shared" si="4"/>
        <v>3.3199999999999896E-2</v>
      </c>
      <c r="G14" s="78">
        <f t="shared" ref="G14" si="13" xml:space="preserve"> 0.5-(F14+F15)</f>
        <v>4.4999999999999929E-2</v>
      </c>
      <c r="H14" s="81">
        <f t="shared" ref="H14" si="14">(F15*100)/0.5</f>
        <v>84.360000000000042</v>
      </c>
      <c r="I14" s="81">
        <f t="shared" ref="I14:J14" si="15">F14*100/0.5</f>
        <v>6.6399999999999793</v>
      </c>
      <c r="J14" s="81">
        <f t="shared" si="15"/>
        <v>8.9999999999999858</v>
      </c>
      <c r="K14" s="85">
        <f t="shared" si="12"/>
        <v>100.00000000000001</v>
      </c>
    </row>
    <row r="15" spans="1:11" ht="15" thickBot="1">
      <c r="B15" s="99"/>
      <c r="C15" s="2" t="s">
        <v>21</v>
      </c>
      <c r="D15" s="2">
        <v>2.2494999999999998</v>
      </c>
      <c r="E15" s="2">
        <v>2.6713</v>
      </c>
      <c r="F15" s="2">
        <f t="shared" si="4"/>
        <v>0.42180000000000017</v>
      </c>
      <c r="G15" s="78"/>
      <c r="H15" s="81"/>
      <c r="I15" s="81"/>
      <c r="J15" s="81"/>
      <c r="K15" s="78"/>
    </row>
    <row r="16" spans="1:11">
      <c r="B16" s="85" t="s">
        <v>15</v>
      </c>
      <c r="C16" s="2" t="s">
        <v>20</v>
      </c>
      <c r="D16" s="2">
        <v>2.2761999999999998</v>
      </c>
      <c r="E16" s="2">
        <v>2.4091</v>
      </c>
      <c r="F16" s="2">
        <f t="shared" si="4"/>
        <v>0.13290000000000024</v>
      </c>
      <c r="G16" s="78">
        <f t="shared" ref="G16" si="16" xml:space="preserve"> 0.5-(F16+F17)</f>
        <v>4.6999999999999709E-2</v>
      </c>
      <c r="H16" s="81">
        <f t="shared" ref="H16" si="17">(F17*100)/0.5</f>
        <v>64.02000000000001</v>
      </c>
      <c r="I16" s="81">
        <f t="shared" ref="I16:J16" si="18">F16*100/0.5</f>
        <v>26.580000000000048</v>
      </c>
      <c r="J16" s="81">
        <f t="shared" si="18"/>
        <v>9.3999999999999417</v>
      </c>
      <c r="K16" s="78">
        <f t="shared" si="12"/>
        <v>100</v>
      </c>
    </row>
    <row r="17" spans="1:11" ht="15" thickBot="1">
      <c r="B17" s="99"/>
      <c r="C17" s="2" t="s">
        <v>21</v>
      </c>
      <c r="D17" s="2">
        <v>2.3041999999999998</v>
      </c>
      <c r="E17" s="2">
        <v>2.6242999999999999</v>
      </c>
      <c r="F17" s="2">
        <f t="shared" si="4"/>
        <v>0.32010000000000005</v>
      </c>
      <c r="G17" s="78"/>
      <c r="H17" s="81"/>
      <c r="I17" s="81"/>
      <c r="J17" s="81"/>
      <c r="K17" s="78"/>
    </row>
    <row r="18" spans="1:11">
      <c r="B18" s="85" t="s">
        <v>16</v>
      </c>
      <c r="C18" s="2" t="s">
        <v>20</v>
      </c>
      <c r="D18" s="2">
        <v>2.3062999999999998</v>
      </c>
      <c r="E18" s="2">
        <v>2.5331999999999999</v>
      </c>
      <c r="F18" s="2">
        <f t="shared" si="4"/>
        <v>0.2269000000000001</v>
      </c>
      <c r="G18" s="78">
        <f t="shared" ref="G18" si="19" xml:space="preserve"> 0.5-(F18+F19)</f>
        <v>2.1700000000000053E-2</v>
      </c>
      <c r="H18" s="81">
        <f t="shared" ref="H18" si="20">(F19*100)/0.5</f>
        <v>50.279999999999973</v>
      </c>
      <c r="I18" s="81">
        <f t="shared" ref="I18:J18" si="21">F18*100/0.5</f>
        <v>45.380000000000024</v>
      </c>
      <c r="J18" s="81">
        <f t="shared" si="21"/>
        <v>4.3400000000000105</v>
      </c>
      <c r="K18" s="78">
        <f t="shared" si="12"/>
        <v>100</v>
      </c>
    </row>
    <row r="19" spans="1:11" ht="15" thickBot="1">
      <c r="B19" s="99"/>
      <c r="C19" s="2" t="s">
        <v>21</v>
      </c>
      <c r="D19" s="2">
        <v>2.2763</v>
      </c>
      <c r="E19" s="2">
        <v>2.5276999999999998</v>
      </c>
      <c r="F19" s="2">
        <f t="shared" si="4"/>
        <v>0.25139999999999985</v>
      </c>
      <c r="G19" s="78"/>
      <c r="H19" s="81"/>
      <c r="I19" s="81"/>
      <c r="J19" s="81"/>
      <c r="K19" s="78"/>
    </row>
    <row r="20" spans="1:11">
      <c r="B20" s="85" t="s">
        <v>17</v>
      </c>
      <c r="C20" s="2" t="s">
        <v>20</v>
      </c>
      <c r="D20" s="2">
        <v>2.2584</v>
      </c>
      <c r="E20" s="2">
        <v>2.5087999999999999</v>
      </c>
      <c r="F20" s="2">
        <f t="shared" si="4"/>
        <v>0.25039999999999996</v>
      </c>
      <c r="G20" s="78">
        <f t="shared" ref="G20" si="22" xml:space="preserve"> 0.5-(F20+F21)</f>
        <v>2.6799999999999713E-2</v>
      </c>
      <c r="H20" s="81">
        <f t="shared" ref="H20" si="23">(F21*100)/0.5</f>
        <v>44.560000000000066</v>
      </c>
      <c r="I20" s="81">
        <f t="shared" ref="I20:J20" si="24">F20*100/0.5</f>
        <v>50.079999999999991</v>
      </c>
      <c r="J20" s="81">
        <f t="shared" si="24"/>
        <v>5.3599999999999426</v>
      </c>
      <c r="K20" s="78">
        <f t="shared" si="12"/>
        <v>100</v>
      </c>
    </row>
    <row r="21" spans="1:11" ht="15" thickBot="1">
      <c r="B21" s="99"/>
      <c r="C21" s="11" t="s">
        <v>21</v>
      </c>
      <c r="D21" s="11">
        <v>2.2614999999999998</v>
      </c>
      <c r="E21" s="11">
        <v>2.4843000000000002</v>
      </c>
      <c r="F21" s="11">
        <f t="shared" si="4"/>
        <v>0.22280000000000033</v>
      </c>
      <c r="G21" s="80"/>
      <c r="H21" s="83"/>
      <c r="I21" s="83"/>
      <c r="J21" s="83"/>
      <c r="K21" s="80"/>
    </row>
    <row r="22" spans="1:11">
      <c r="A22" t="s">
        <v>19</v>
      </c>
      <c r="B22" s="85" t="s">
        <v>14</v>
      </c>
      <c r="C22" s="12" t="s">
        <v>20</v>
      </c>
      <c r="D22" s="12">
        <v>2.2957999999999998</v>
      </c>
      <c r="E22" s="12">
        <v>2.3212000000000002</v>
      </c>
      <c r="F22" s="12">
        <f t="shared" si="4"/>
        <v>2.5400000000000311E-2</v>
      </c>
      <c r="G22" s="78">
        <f t="shared" ref="G22" si="25" xml:space="preserve"> 0.5-(F22+F23)</f>
        <v>2.3600000000000065E-2</v>
      </c>
      <c r="H22" s="81">
        <f t="shared" ref="H22" si="26">(F23*100)/0.5</f>
        <v>90.199999999999932</v>
      </c>
      <c r="I22" s="81">
        <f t="shared" ref="I22:J22" si="27">F22*100/0.5</f>
        <v>5.0800000000000622</v>
      </c>
      <c r="J22" s="81">
        <f t="shared" si="27"/>
        <v>4.7200000000000131</v>
      </c>
      <c r="K22" s="78">
        <f t="shared" si="12"/>
        <v>100.00000000000001</v>
      </c>
    </row>
    <row r="23" spans="1:11" ht="15" thickBot="1">
      <c r="B23" s="99"/>
      <c r="C23" s="2" t="s">
        <v>21</v>
      </c>
      <c r="D23" s="2">
        <v>2.2743000000000002</v>
      </c>
      <c r="E23" s="2">
        <v>2.7252999999999998</v>
      </c>
      <c r="F23" s="2">
        <f t="shared" si="4"/>
        <v>0.45099999999999962</v>
      </c>
      <c r="G23" s="78"/>
      <c r="H23" s="81"/>
      <c r="I23" s="81"/>
      <c r="J23" s="81"/>
      <c r="K23" s="78"/>
    </row>
    <row r="24" spans="1:11">
      <c r="B24" s="85" t="s">
        <v>15</v>
      </c>
      <c r="C24" s="2" t="s">
        <v>20</v>
      </c>
      <c r="D24" s="2">
        <v>2.2467999999999999</v>
      </c>
      <c r="E24" s="2">
        <v>2.4504999999999999</v>
      </c>
      <c r="F24" s="2">
        <f t="shared" si="4"/>
        <v>0.20369999999999999</v>
      </c>
      <c r="G24" s="78">
        <f t="shared" ref="G24" si="28" xml:space="preserve"> 0.5-(F24+F25)</f>
        <v>4.0300000000000225E-2</v>
      </c>
      <c r="H24" s="81">
        <f t="shared" ref="H24" si="29">(F25*100)/0.5</f>
        <v>51.19999999999996</v>
      </c>
      <c r="I24" s="81">
        <f t="shared" ref="I24:J24" si="30">F24*100/0.5</f>
        <v>40.739999999999995</v>
      </c>
      <c r="J24" s="81">
        <f t="shared" si="30"/>
        <v>8.0600000000000449</v>
      </c>
      <c r="K24" s="78">
        <f t="shared" si="12"/>
        <v>100</v>
      </c>
    </row>
    <row r="25" spans="1:11" ht="15" thickBot="1">
      <c r="B25" s="99"/>
      <c r="C25" s="2" t="s">
        <v>21</v>
      </c>
      <c r="D25" s="2">
        <v>2.2591000000000001</v>
      </c>
      <c r="E25" s="2">
        <v>2.5150999999999999</v>
      </c>
      <c r="F25" s="2">
        <f t="shared" si="4"/>
        <v>0.25599999999999978</v>
      </c>
      <c r="G25" s="78"/>
      <c r="H25" s="81"/>
      <c r="I25" s="81"/>
      <c r="J25" s="81"/>
      <c r="K25" s="78"/>
    </row>
    <row r="26" spans="1:11">
      <c r="B26" s="85" t="s">
        <v>16</v>
      </c>
      <c r="C26" s="24" t="s">
        <v>20</v>
      </c>
      <c r="D26" s="24">
        <v>2.2166000000000001</v>
      </c>
      <c r="E26" s="24">
        <v>2.4697</v>
      </c>
      <c r="F26" s="24">
        <f t="shared" si="4"/>
        <v>0.25309999999999988</v>
      </c>
      <c r="G26" s="78">
        <f t="shared" ref="G26" si="31" xml:space="preserve"> 0.5-(F26+F27)</f>
        <v>3.5400000000000542E-2</v>
      </c>
      <c r="H26" s="81">
        <f t="shared" ref="H26" si="32">(F27*100)/0.5</f>
        <v>42.299999999999912</v>
      </c>
      <c r="I26" s="81">
        <f t="shared" ref="I26:J26" si="33">F26*100/0.5</f>
        <v>50.619999999999976</v>
      </c>
      <c r="J26" s="81">
        <f t="shared" si="33"/>
        <v>7.0800000000001084</v>
      </c>
      <c r="K26" s="79">
        <f t="shared" si="12"/>
        <v>100</v>
      </c>
    </row>
    <row r="27" spans="1:11" ht="15" thickBot="1">
      <c r="B27" s="99"/>
      <c r="C27" s="24" t="s">
        <v>21</v>
      </c>
      <c r="D27" s="24">
        <v>2.2783000000000002</v>
      </c>
      <c r="E27" s="2">
        <v>2.4897999999999998</v>
      </c>
      <c r="F27" s="24">
        <f t="shared" si="4"/>
        <v>0.21149999999999958</v>
      </c>
      <c r="G27" s="78"/>
      <c r="H27" s="81"/>
      <c r="I27" s="81"/>
      <c r="J27" s="81"/>
      <c r="K27" s="79"/>
    </row>
    <row r="28" spans="1:11">
      <c r="B28" s="85" t="s">
        <v>17</v>
      </c>
      <c r="C28" s="2" t="s">
        <v>20</v>
      </c>
      <c r="D28" s="2">
        <v>2.2553999999999998</v>
      </c>
      <c r="E28" s="2">
        <v>2.5194000000000001</v>
      </c>
      <c r="F28" s="2">
        <f t="shared" si="4"/>
        <v>0.26400000000000023</v>
      </c>
      <c r="G28" s="78">
        <f t="shared" ref="G28" si="34" xml:space="preserve"> 0.5-(F28+F29)</f>
        <v>1.5699999999999825E-2</v>
      </c>
      <c r="H28" s="81">
        <f t="shared" ref="H28" si="35">(F29*100)/0.5</f>
        <v>44.059999999999988</v>
      </c>
      <c r="I28" s="81">
        <f t="shared" ref="I28:J28" si="36">F28*100/0.5</f>
        <v>52.800000000000047</v>
      </c>
      <c r="J28" s="81">
        <f t="shared" si="36"/>
        <v>3.139999999999965</v>
      </c>
      <c r="K28" s="78">
        <f t="shared" si="12"/>
        <v>100</v>
      </c>
    </row>
    <row r="29" spans="1:11" ht="15" thickBot="1">
      <c r="B29" s="99"/>
      <c r="C29" s="11" t="s">
        <v>21</v>
      </c>
      <c r="D29" s="11">
        <v>2.2953999999999999</v>
      </c>
      <c r="E29" s="11">
        <v>2.5156999999999998</v>
      </c>
      <c r="F29" s="11">
        <f t="shared" si="4"/>
        <v>0.22029999999999994</v>
      </c>
      <c r="G29" s="80"/>
      <c r="H29" s="83"/>
      <c r="I29" s="83"/>
      <c r="J29" s="83"/>
      <c r="K29" s="80"/>
    </row>
  </sheetData>
  <mergeCells count="72">
    <mergeCell ref="K28:K29"/>
    <mergeCell ref="B26:B27"/>
    <mergeCell ref="G26:G27"/>
    <mergeCell ref="H26:H27"/>
    <mergeCell ref="I26:I27"/>
    <mergeCell ref="J26:J27"/>
    <mergeCell ref="K26:K27"/>
    <mergeCell ref="B28:B29"/>
    <mergeCell ref="G28:G29"/>
    <mergeCell ref="H28:H29"/>
    <mergeCell ref="I28:I29"/>
    <mergeCell ref="J28:J29"/>
    <mergeCell ref="K24:K25"/>
    <mergeCell ref="B22:B23"/>
    <mergeCell ref="G22:G23"/>
    <mergeCell ref="H22:H23"/>
    <mergeCell ref="I22:I23"/>
    <mergeCell ref="J22:J23"/>
    <mergeCell ref="K22:K23"/>
    <mergeCell ref="B24:B25"/>
    <mergeCell ref="G24:G25"/>
    <mergeCell ref="H24:H25"/>
    <mergeCell ref="I24:I25"/>
    <mergeCell ref="J24:J25"/>
    <mergeCell ref="K20:K21"/>
    <mergeCell ref="B18:B19"/>
    <mergeCell ref="G18:G19"/>
    <mergeCell ref="H18:H19"/>
    <mergeCell ref="I18:I19"/>
    <mergeCell ref="J18:J19"/>
    <mergeCell ref="K18:K19"/>
    <mergeCell ref="B20:B21"/>
    <mergeCell ref="G20:G21"/>
    <mergeCell ref="H20:H21"/>
    <mergeCell ref="I20:I21"/>
    <mergeCell ref="J20:J21"/>
    <mergeCell ref="K16:K17"/>
    <mergeCell ref="B14:B15"/>
    <mergeCell ref="G14:G15"/>
    <mergeCell ref="H14:H15"/>
    <mergeCell ref="I14:I15"/>
    <mergeCell ref="J14:J15"/>
    <mergeCell ref="K14:K15"/>
    <mergeCell ref="B16:B17"/>
    <mergeCell ref="G16:G17"/>
    <mergeCell ref="H16:H17"/>
    <mergeCell ref="I16:I17"/>
    <mergeCell ref="J16:J17"/>
    <mergeCell ref="K12:K13"/>
    <mergeCell ref="B10:B11"/>
    <mergeCell ref="G10:G11"/>
    <mergeCell ref="H10:H11"/>
    <mergeCell ref="I10:I11"/>
    <mergeCell ref="J10:J11"/>
    <mergeCell ref="K10:K11"/>
    <mergeCell ref="B12:B13"/>
    <mergeCell ref="G12:G13"/>
    <mergeCell ref="H12:H13"/>
    <mergeCell ref="I12:I13"/>
    <mergeCell ref="J12:J13"/>
    <mergeCell ref="K8:K9"/>
    <mergeCell ref="B6:B7"/>
    <mergeCell ref="G6:G7"/>
    <mergeCell ref="H6:H7"/>
    <mergeCell ref="I6:I7"/>
    <mergeCell ref="J6:J7"/>
    <mergeCell ref="K6:K7"/>
    <mergeCell ref="B8:B9"/>
    <mergeCell ref="G8:G9"/>
    <mergeCell ref="H8:H9"/>
    <mergeCell ref="I8:I9"/>
    <mergeCell ref="J8:J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9:S34"/>
  <sheetViews>
    <sheetView topLeftCell="A6" workbookViewId="0">
      <selection activeCell="F33" sqref="F33"/>
    </sheetView>
  </sheetViews>
  <sheetFormatPr defaultRowHeight="14.4"/>
  <cols>
    <col min="5" max="5" width="16.33203125" customWidth="1"/>
    <col min="6" max="6" width="20.33203125" customWidth="1"/>
    <col min="7" max="7" width="19.6640625" customWidth="1"/>
    <col min="9" max="9" width="15.33203125" customWidth="1"/>
    <col min="10" max="10" width="16" customWidth="1"/>
    <col min="11" max="11" width="15.6640625" customWidth="1"/>
  </cols>
  <sheetData>
    <row r="9" spans="2:19">
      <c r="B9" s="5" t="s">
        <v>8</v>
      </c>
      <c r="C9" s="2" t="s">
        <v>13</v>
      </c>
      <c r="D9" s="2"/>
      <c r="E9" s="2" t="s">
        <v>10</v>
      </c>
      <c r="F9" s="2" t="s">
        <v>11</v>
      </c>
      <c r="G9" s="2" t="s">
        <v>12</v>
      </c>
      <c r="H9" s="9" t="s">
        <v>25</v>
      </c>
      <c r="I9" s="9" t="s">
        <v>26</v>
      </c>
      <c r="J9" s="9" t="s">
        <v>31</v>
      </c>
      <c r="K9" s="9" t="s">
        <v>32</v>
      </c>
      <c r="L9" s="9" t="s">
        <v>33</v>
      </c>
      <c r="M9" s="91" t="s">
        <v>34</v>
      </c>
      <c r="N9" s="92"/>
      <c r="O9" s="92"/>
      <c r="P9" s="92"/>
      <c r="Q9" s="92"/>
      <c r="R9" s="92"/>
      <c r="S9" s="93"/>
    </row>
    <row r="10" spans="2:19" ht="15" thickBot="1">
      <c r="B10" s="7"/>
      <c r="C10" s="11"/>
      <c r="D10" s="11"/>
      <c r="E10" s="11"/>
      <c r="F10" s="11"/>
      <c r="G10" s="11"/>
      <c r="H10" s="10"/>
      <c r="I10" s="10"/>
      <c r="J10" s="10"/>
      <c r="K10" s="10"/>
      <c r="L10" s="10"/>
      <c r="M10" s="7"/>
      <c r="N10" s="18"/>
      <c r="O10" s="18"/>
      <c r="P10" s="18"/>
      <c r="Q10" s="18"/>
      <c r="R10" s="18"/>
      <c r="S10" s="19"/>
    </row>
    <row r="11" spans="2:19">
      <c r="B11" s="6" t="s">
        <v>22</v>
      </c>
      <c r="C11" s="85" t="s">
        <v>14</v>
      </c>
      <c r="D11" s="16" t="s">
        <v>20</v>
      </c>
      <c r="E11" s="16">
        <v>2.2138</v>
      </c>
      <c r="F11" s="16">
        <v>2.2323</v>
      </c>
      <c r="G11" s="16">
        <f>F11-E11</f>
        <v>1.8499999999999961E-2</v>
      </c>
      <c r="H11" s="78">
        <f xml:space="preserve"> 0.2-(G11+G12)</f>
        <v>6.3000000000002498E-3</v>
      </c>
      <c r="I11" s="81">
        <f>(G12*100)/0.2</f>
        <v>87.599999999999909</v>
      </c>
      <c r="J11" s="81">
        <f>G11*100/0.2</f>
        <v>9.2499999999999805</v>
      </c>
      <c r="K11" s="81">
        <f>H11*100/0.2</f>
        <v>3.1500000000001247</v>
      </c>
      <c r="L11" s="78">
        <f>I11+J11+K11</f>
        <v>100.00000000000001</v>
      </c>
      <c r="M11" s="86"/>
      <c r="S11" s="15"/>
    </row>
    <row r="12" spans="2:19" ht="15" thickBot="1">
      <c r="B12" s="6"/>
      <c r="C12" s="99"/>
      <c r="D12" s="2" t="s">
        <v>21</v>
      </c>
      <c r="E12" s="2">
        <v>2.2999000000000001</v>
      </c>
      <c r="F12" s="2">
        <v>2.4750999999999999</v>
      </c>
      <c r="G12" s="2">
        <f>F12-E12</f>
        <v>0.1751999999999998</v>
      </c>
      <c r="H12" s="78"/>
      <c r="I12" s="81"/>
      <c r="J12" s="81"/>
      <c r="K12" s="81"/>
      <c r="L12" s="78"/>
      <c r="M12" s="86"/>
      <c r="S12" s="15"/>
    </row>
    <row r="13" spans="2:19">
      <c r="B13" s="6"/>
      <c r="C13" s="85" t="s">
        <v>15</v>
      </c>
      <c r="D13" s="2" t="s">
        <v>20</v>
      </c>
      <c r="E13" s="2">
        <v>2.2374999999999998</v>
      </c>
      <c r="F13" s="2">
        <v>2.3401999999999998</v>
      </c>
      <c r="G13" s="2">
        <f>F13-E13</f>
        <v>0.10270000000000001</v>
      </c>
      <c r="H13" s="78">
        <f t="shared" ref="H13" si="0" xml:space="preserve"> 0.2-(G13+G14)</f>
        <v>1.6199999999999826E-2</v>
      </c>
      <c r="I13" s="81">
        <f t="shared" ref="I13" si="1">(G14*100)/0.2</f>
        <v>40.550000000000082</v>
      </c>
      <c r="J13" s="81">
        <f t="shared" ref="J13:K13" si="2">G13*100/0.2</f>
        <v>51.35</v>
      </c>
      <c r="K13" s="81">
        <f t="shared" si="2"/>
        <v>8.0999999999999126</v>
      </c>
      <c r="L13" s="78">
        <f t="shared" ref="L13" si="3">I13+J13+K13</f>
        <v>100</v>
      </c>
      <c r="M13" s="91"/>
      <c r="N13" s="92"/>
      <c r="O13" s="92"/>
      <c r="P13" s="92"/>
      <c r="Q13" s="92"/>
      <c r="R13" s="92"/>
      <c r="S13" s="93"/>
    </row>
    <row r="14" spans="2:19" ht="15" thickBot="1">
      <c r="B14" s="6"/>
      <c r="C14" s="99"/>
      <c r="D14" s="2" t="s">
        <v>21</v>
      </c>
      <c r="E14" s="2">
        <v>2.2170999999999998</v>
      </c>
      <c r="F14" s="2">
        <v>2.2982</v>
      </c>
      <c r="G14" s="2">
        <f t="shared" ref="G14:G34" si="4">F14-E14</f>
        <v>8.1100000000000172E-2</v>
      </c>
      <c r="H14" s="78"/>
      <c r="I14" s="81"/>
      <c r="J14" s="81"/>
      <c r="K14" s="81"/>
      <c r="L14" s="78"/>
      <c r="M14" s="89"/>
      <c r="N14" s="90"/>
      <c r="O14" s="90"/>
      <c r="P14" s="90"/>
      <c r="Q14" s="90"/>
      <c r="R14" s="3"/>
      <c r="S14" s="17"/>
    </row>
    <row r="15" spans="2:19">
      <c r="B15" s="6"/>
      <c r="C15" s="85" t="s">
        <v>16</v>
      </c>
      <c r="D15" s="2" t="s">
        <v>20</v>
      </c>
      <c r="E15" s="2">
        <v>2.2467999999999999</v>
      </c>
      <c r="F15" s="2">
        <v>2.4011999999999998</v>
      </c>
      <c r="G15" s="2">
        <f>F15-E15</f>
        <v>0.15439999999999987</v>
      </c>
      <c r="H15" s="78">
        <f t="shared" ref="H15" si="5" xml:space="preserve"> 0.2-(G15+G16)</f>
        <v>1.5900000000000081E-2</v>
      </c>
      <c r="I15" s="81">
        <f t="shared" ref="I15" si="6">(G16*100)/0.2</f>
        <v>14.85000000000003</v>
      </c>
      <c r="J15" s="81">
        <f t="shared" ref="J15:K15" si="7">G15*100/0.2</f>
        <v>77.199999999999932</v>
      </c>
      <c r="K15" s="81">
        <f t="shared" si="7"/>
        <v>7.9500000000000401</v>
      </c>
      <c r="L15" s="78">
        <f t="shared" ref="L15" si="8">I15+J15+K15</f>
        <v>100</v>
      </c>
      <c r="M15" s="5"/>
      <c r="N15" s="4"/>
      <c r="O15" s="4"/>
      <c r="P15" s="4"/>
      <c r="Q15" s="4"/>
      <c r="R15" s="4"/>
      <c r="S15" s="22"/>
    </row>
    <row r="16" spans="2:19" ht="15" thickBot="1">
      <c r="B16" s="6"/>
      <c r="C16" s="99"/>
      <c r="D16" s="2" t="s">
        <v>21</v>
      </c>
      <c r="E16" s="2">
        <v>2.2237</v>
      </c>
      <c r="F16" s="2">
        <v>2.2534000000000001</v>
      </c>
      <c r="G16" s="2">
        <f t="shared" si="4"/>
        <v>2.970000000000006E-2</v>
      </c>
      <c r="H16" s="78"/>
      <c r="I16" s="81"/>
      <c r="J16" s="81"/>
      <c r="K16" s="81"/>
      <c r="L16" s="78"/>
      <c r="M16" s="89"/>
      <c r="N16" s="90"/>
      <c r="O16" s="90"/>
      <c r="P16" s="90"/>
      <c r="Q16" s="90"/>
      <c r="R16" s="90"/>
      <c r="S16" s="94"/>
    </row>
    <row r="17" spans="2:19">
      <c r="B17" s="6"/>
      <c r="C17" s="85" t="s">
        <v>17</v>
      </c>
      <c r="D17" s="2" t="s">
        <v>20</v>
      </c>
      <c r="E17" s="2">
        <v>2.2610999999999999</v>
      </c>
      <c r="F17" s="2">
        <v>2.4373999999999998</v>
      </c>
      <c r="G17" s="2">
        <f t="shared" si="4"/>
        <v>0.1762999999999999</v>
      </c>
      <c r="H17" s="78">
        <f t="shared" ref="H17" si="9" xml:space="preserve"> 0.2-(G17+G18)</f>
        <v>1.040000000000002E-2</v>
      </c>
      <c r="I17" s="81">
        <f t="shared" ref="I17:I33" si="10">(G18*100)/0.2</f>
        <v>6.6500000000000448</v>
      </c>
      <c r="J17" s="81">
        <f t="shared" ref="J17:K33" si="11">G17*100/0.2</f>
        <v>88.149999999999935</v>
      </c>
      <c r="K17" s="81">
        <f t="shared" si="11"/>
        <v>5.2000000000000099</v>
      </c>
      <c r="L17" s="78">
        <f t="shared" ref="L17:L33" si="12">I17+J17+K17</f>
        <v>100</v>
      </c>
      <c r="M17" s="91"/>
      <c r="N17" s="92"/>
      <c r="O17" s="92"/>
      <c r="P17" s="92"/>
      <c r="Q17" s="92"/>
      <c r="R17" s="92"/>
      <c r="S17" s="93"/>
    </row>
    <row r="18" spans="2:19" ht="15" thickBot="1">
      <c r="B18" s="7"/>
      <c r="C18" s="99"/>
      <c r="D18" s="11" t="s">
        <v>21</v>
      </c>
      <c r="E18" s="11">
        <v>2.2134</v>
      </c>
      <c r="F18" s="11">
        <v>2.2267000000000001</v>
      </c>
      <c r="G18" s="11">
        <f t="shared" si="4"/>
        <v>1.330000000000009E-2</v>
      </c>
      <c r="H18" s="80"/>
      <c r="I18" s="83"/>
      <c r="J18" s="83"/>
      <c r="K18" s="83"/>
      <c r="L18" s="80"/>
      <c r="M18" s="95"/>
      <c r="N18" s="96"/>
      <c r="O18" s="96"/>
      <c r="P18" s="96"/>
      <c r="Q18" s="96"/>
      <c r="R18" s="96"/>
      <c r="S18" s="97"/>
    </row>
    <row r="19" spans="2:19">
      <c r="B19" s="8" t="s">
        <v>23</v>
      </c>
      <c r="C19" s="85" t="s">
        <v>14</v>
      </c>
      <c r="D19" s="12" t="s">
        <v>20</v>
      </c>
      <c r="E19" s="12">
        <v>2.2395</v>
      </c>
      <c r="F19" s="12">
        <v>2.2581000000000002</v>
      </c>
      <c r="G19" s="12">
        <f t="shared" si="4"/>
        <v>1.8600000000000172E-2</v>
      </c>
      <c r="H19" s="85">
        <f>0.2-(G19+G20)</f>
        <v>1.0799999999999532E-2</v>
      </c>
      <c r="I19" s="84">
        <f t="shared" si="10"/>
        <v>85.300000000000153</v>
      </c>
      <c r="J19" s="81">
        <f t="shared" si="11"/>
        <v>9.300000000000086</v>
      </c>
      <c r="K19" s="81">
        <f t="shared" si="11"/>
        <v>5.3999999999997659</v>
      </c>
      <c r="L19" s="85">
        <f t="shared" si="12"/>
        <v>100</v>
      </c>
      <c r="M19" s="8"/>
      <c r="N19" s="20"/>
      <c r="O19" s="20"/>
      <c r="P19" s="20"/>
      <c r="Q19" s="20"/>
      <c r="R19" s="20"/>
      <c r="S19" s="21"/>
    </row>
    <row r="20" spans="2:19" ht="15" thickBot="1">
      <c r="B20" s="6"/>
      <c r="C20" s="99"/>
      <c r="D20" s="2" t="s">
        <v>21</v>
      </c>
      <c r="E20" s="2">
        <v>2.2109999999999999</v>
      </c>
      <c r="F20" s="2">
        <v>2.3816000000000002</v>
      </c>
      <c r="G20" s="2">
        <f t="shared" si="4"/>
        <v>0.17060000000000031</v>
      </c>
      <c r="H20" s="78"/>
      <c r="I20" s="81"/>
      <c r="J20" s="81"/>
      <c r="K20" s="81"/>
      <c r="L20" s="78"/>
      <c r="M20" s="6"/>
      <c r="S20" s="15"/>
    </row>
    <row r="21" spans="2:19">
      <c r="B21" s="6"/>
      <c r="C21" s="85" t="s">
        <v>15</v>
      </c>
      <c r="D21" s="2" t="s">
        <v>20</v>
      </c>
      <c r="E21" s="2">
        <v>2.2357999999999998</v>
      </c>
      <c r="F21" s="2">
        <v>2.3372000000000002</v>
      </c>
      <c r="G21" s="2">
        <f t="shared" si="4"/>
        <v>0.10140000000000038</v>
      </c>
      <c r="H21" s="78">
        <f t="shared" ref="H21" si="13">0.2-(G21+G22)</f>
        <v>1.4299999999999369E-2</v>
      </c>
      <c r="I21" s="81">
        <f t="shared" si="10"/>
        <v>42.150000000000126</v>
      </c>
      <c r="J21" s="81">
        <f t="shared" si="11"/>
        <v>50.700000000000188</v>
      </c>
      <c r="K21" s="81">
        <f t="shared" si="11"/>
        <v>7.1499999999996842</v>
      </c>
      <c r="L21" s="78">
        <f t="shared" si="12"/>
        <v>99.999999999999986</v>
      </c>
      <c r="M21" s="6"/>
      <c r="S21" s="15"/>
    </row>
    <row r="22" spans="2:19" ht="15" thickBot="1">
      <c r="B22" s="6"/>
      <c r="C22" s="99"/>
      <c r="D22" s="2" t="s">
        <v>21</v>
      </c>
      <c r="E22" s="2">
        <v>2.2134999999999998</v>
      </c>
      <c r="F22" s="2">
        <v>2.2978000000000001</v>
      </c>
      <c r="G22" s="2">
        <f t="shared" si="4"/>
        <v>8.4300000000000264E-2</v>
      </c>
      <c r="H22" s="78"/>
      <c r="I22" s="81"/>
      <c r="J22" s="81"/>
      <c r="K22" s="81"/>
      <c r="L22" s="78"/>
      <c r="M22" s="6"/>
      <c r="S22" s="15"/>
    </row>
    <row r="23" spans="2:19">
      <c r="B23" s="6"/>
      <c r="C23" s="85" t="s">
        <v>16</v>
      </c>
      <c r="D23" s="2" t="s">
        <v>20</v>
      </c>
      <c r="E23" s="2">
        <v>2.2372999999999998</v>
      </c>
      <c r="F23" s="2">
        <v>2.3801000000000001</v>
      </c>
      <c r="G23" s="2">
        <f t="shared" si="4"/>
        <v>0.14280000000000026</v>
      </c>
      <c r="H23" s="78">
        <f t="shared" ref="H23" si="14">0.2-(G23+G24)</f>
        <v>1.4600000000000002E-2</v>
      </c>
      <c r="I23" s="81">
        <f t="shared" si="10"/>
        <v>21.299999999999873</v>
      </c>
      <c r="J23" s="81">
        <f t="shared" si="11"/>
        <v>71.400000000000119</v>
      </c>
      <c r="K23" s="81">
        <f t="shared" si="11"/>
        <v>7.3000000000000007</v>
      </c>
      <c r="L23" s="78">
        <f t="shared" si="12"/>
        <v>99.999999999999986</v>
      </c>
      <c r="M23" s="6"/>
      <c r="S23" s="15"/>
    </row>
    <row r="24" spans="2:19" ht="15" thickBot="1">
      <c r="B24" s="6"/>
      <c r="C24" s="99"/>
      <c r="D24" s="2" t="s">
        <v>21</v>
      </c>
      <c r="E24" s="2">
        <v>2.3239000000000001</v>
      </c>
      <c r="F24" s="2">
        <v>2.3664999999999998</v>
      </c>
      <c r="G24" s="2">
        <f t="shared" si="4"/>
        <v>4.2599999999999749E-2</v>
      </c>
      <c r="H24" s="78"/>
      <c r="I24" s="81"/>
      <c r="J24" s="81"/>
      <c r="K24" s="81"/>
      <c r="L24" s="78"/>
      <c r="M24" s="6"/>
      <c r="S24" s="15"/>
    </row>
    <row r="25" spans="2:19">
      <c r="B25" s="6"/>
      <c r="C25" s="85" t="s">
        <v>17</v>
      </c>
      <c r="D25" s="2" t="s">
        <v>20</v>
      </c>
      <c r="E25" s="2">
        <v>2.2612000000000001</v>
      </c>
      <c r="F25" s="2">
        <v>2.4201000000000001</v>
      </c>
      <c r="G25" s="2">
        <f t="shared" si="4"/>
        <v>0.15890000000000004</v>
      </c>
      <c r="H25" s="78">
        <f t="shared" ref="H25:H33" si="15">0.2-(G25+G26)</f>
        <v>1.8500000000000238E-2</v>
      </c>
      <c r="I25" s="81">
        <f t="shared" si="10"/>
        <v>11.299999999999866</v>
      </c>
      <c r="J25" s="81">
        <f t="shared" si="11"/>
        <v>79.450000000000017</v>
      </c>
      <c r="K25" s="81">
        <f t="shared" si="11"/>
        <v>9.250000000000119</v>
      </c>
      <c r="L25" s="78">
        <f t="shared" si="12"/>
        <v>100</v>
      </c>
      <c r="M25" s="86"/>
      <c r="N25" s="87"/>
      <c r="O25" s="87"/>
      <c r="P25" s="87"/>
      <c r="Q25" s="87"/>
      <c r="R25" s="87"/>
      <c r="S25" s="88"/>
    </row>
    <row r="26" spans="2:19" ht="15" thickBot="1">
      <c r="B26" s="7"/>
      <c r="C26" s="99"/>
      <c r="D26" s="11" t="s">
        <v>21</v>
      </c>
      <c r="E26" s="11">
        <v>2.2132000000000001</v>
      </c>
      <c r="F26" s="11">
        <v>2.2357999999999998</v>
      </c>
      <c r="G26" s="11">
        <f t="shared" si="4"/>
        <v>2.2599999999999731E-2</v>
      </c>
      <c r="H26" s="80"/>
      <c r="I26" s="83"/>
      <c r="J26" s="83"/>
      <c r="K26" s="83"/>
      <c r="L26" s="80"/>
      <c r="M26" s="7"/>
      <c r="N26" s="18"/>
      <c r="O26" s="18"/>
      <c r="P26" s="18"/>
      <c r="Q26" s="18"/>
      <c r="R26" s="18"/>
      <c r="S26" s="19"/>
    </row>
    <row r="27" spans="2:19">
      <c r="B27" s="8" t="s">
        <v>24</v>
      </c>
      <c r="C27" s="85" t="s">
        <v>14</v>
      </c>
      <c r="D27" s="12" t="s">
        <v>20</v>
      </c>
      <c r="E27" s="12">
        <v>2.3161</v>
      </c>
      <c r="F27" s="12">
        <v>2.3424</v>
      </c>
      <c r="G27" s="12">
        <f t="shared" si="4"/>
        <v>2.629999999999999E-2</v>
      </c>
      <c r="H27" s="78">
        <f t="shared" si="15"/>
        <v>1.1599999999999888E-2</v>
      </c>
      <c r="I27" s="84">
        <f t="shared" si="10"/>
        <v>81.050000000000068</v>
      </c>
      <c r="J27" s="81">
        <f t="shared" si="11"/>
        <v>13.149999999999995</v>
      </c>
      <c r="K27" s="84">
        <f t="shared" si="11"/>
        <v>5.7999999999999439</v>
      </c>
      <c r="L27" s="78">
        <f t="shared" si="12"/>
        <v>100</v>
      </c>
      <c r="M27" s="8"/>
      <c r="N27" s="20"/>
      <c r="O27" s="20"/>
      <c r="P27" s="20"/>
      <c r="Q27" s="20"/>
      <c r="R27" s="20"/>
      <c r="S27" s="21"/>
    </row>
    <row r="28" spans="2:19" ht="15" thickBot="1">
      <c r="B28" s="6"/>
      <c r="C28" s="99"/>
      <c r="D28" s="2" t="s">
        <v>21</v>
      </c>
      <c r="E28" s="2">
        <v>2.2843</v>
      </c>
      <c r="F28" s="2">
        <v>2.4464000000000001</v>
      </c>
      <c r="G28" s="2">
        <f t="shared" si="4"/>
        <v>0.16210000000000013</v>
      </c>
      <c r="H28" s="78"/>
      <c r="I28" s="81"/>
      <c r="J28" s="81"/>
      <c r="K28" s="81"/>
      <c r="L28" s="78"/>
      <c r="M28" s="6"/>
      <c r="S28" s="15"/>
    </row>
    <row r="29" spans="2:19">
      <c r="B29" s="6"/>
      <c r="C29" s="85" t="s">
        <v>15</v>
      </c>
      <c r="D29" s="2" t="s">
        <v>20</v>
      </c>
      <c r="E29" s="2">
        <v>2.2677</v>
      </c>
      <c r="F29" s="2">
        <v>2.3772000000000002</v>
      </c>
      <c r="G29" s="2">
        <f t="shared" si="4"/>
        <v>0.10950000000000015</v>
      </c>
      <c r="H29" s="78">
        <f t="shared" si="15"/>
        <v>1.679999999999976E-2</v>
      </c>
      <c r="I29" s="81">
        <f t="shared" si="10"/>
        <v>36.850000000000044</v>
      </c>
      <c r="J29" s="81">
        <f t="shared" si="11"/>
        <v>54.750000000000071</v>
      </c>
      <c r="K29" s="81">
        <f t="shared" si="11"/>
        <v>8.3999999999998796</v>
      </c>
      <c r="L29" s="78">
        <f t="shared" si="12"/>
        <v>99.999999999999986</v>
      </c>
      <c r="M29" s="6"/>
      <c r="S29" s="15"/>
    </row>
    <row r="30" spans="2:19" ht="15" thickBot="1">
      <c r="B30" s="6"/>
      <c r="C30" s="99"/>
      <c r="D30" s="2" t="s">
        <v>21</v>
      </c>
      <c r="E30" s="2">
        <v>2.2953999999999999</v>
      </c>
      <c r="F30" s="2">
        <v>2.3691</v>
      </c>
      <c r="G30" s="2">
        <f t="shared" si="4"/>
        <v>7.3700000000000099E-2</v>
      </c>
      <c r="H30" s="78"/>
      <c r="I30" s="81"/>
      <c r="J30" s="81"/>
      <c r="K30" s="81"/>
      <c r="L30" s="78"/>
      <c r="M30" s="6"/>
      <c r="S30" s="15"/>
    </row>
    <row r="31" spans="2:19">
      <c r="B31" s="6"/>
      <c r="C31" s="85" t="s">
        <v>16</v>
      </c>
      <c r="D31" s="24" t="s">
        <v>20</v>
      </c>
      <c r="E31" s="24">
        <v>2.2841</v>
      </c>
      <c r="F31" s="2">
        <v>2.4174000000000002</v>
      </c>
      <c r="G31" s="24">
        <f t="shared" si="4"/>
        <v>0.1333000000000002</v>
      </c>
      <c r="H31" s="79">
        <f t="shared" si="15"/>
        <v>1.679999999999976E-2</v>
      </c>
      <c r="I31" s="82">
        <f t="shared" si="10"/>
        <v>24.950000000000028</v>
      </c>
      <c r="J31" s="82">
        <f t="shared" si="11"/>
        <v>66.650000000000091</v>
      </c>
      <c r="K31" s="82">
        <f t="shared" si="11"/>
        <v>8.3999999999998796</v>
      </c>
      <c r="L31" s="79">
        <f t="shared" si="12"/>
        <v>100</v>
      </c>
      <c r="M31" s="6"/>
      <c r="S31" s="15"/>
    </row>
    <row r="32" spans="2:19" ht="15" thickBot="1">
      <c r="B32" s="6"/>
      <c r="C32" s="99"/>
      <c r="D32" s="24" t="s">
        <v>21</v>
      </c>
      <c r="E32" s="24">
        <v>2.2652000000000001</v>
      </c>
      <c r="F32" s="2">
        <v>2.3151000000000002</v>
      </c>
      <c r="G32" s="24">
        <f t="shared" si="4"/>
        <v>4.9900000000000055E-2</v>
      </c>
      <c r="H32" s="79"/>
      <c r="I32" s="82"/>
      <c r="J32" s="82"/>
      <c r="K32" s="82"/>
      <c r="L32" s="79"/>
      <c r="M32" s="6"/>
      <c r="S32" s="15"/>
    </row>
    <row r="33" spans="2:19">
      <c r="B33" s="6"/>
      <c r="C33" s="85" t="s">
        <v>17</v>
      </c>
      <c r="D33" s="2" t="s">
        <v>20</v>
      </c>
      <c r="E33" s="2">
        <v>2.2301000000000002</v>
      </c>
      <c r="F33" s="2">
        <v>2.4011999999999998</v>
      </c>
      <c r="G33" s="2">
        <f t="shared" si="4"/>
        <v>0.17109999999999959</v>
      </c>
      <c r="H33" s="78">
        <f t="shared" si="15"/>
        <v>1.5700000000000103E-2</v>
      </c>
      <c r="I33" s="81">
        <f t="shared" si="10"/>
        <v>6.6000000000001613</v>
      </c>
      <c r="J33" s="81">
        <f t="shared" si="11"/>
        <v>85.549999999999784</v>
      </c>
      <c r="K33" s="81">
        <f t="shared" si="11"/>
        <v>7.8500000000000512</v>
      </c>
      <c r="L33" s="78">
        <f t="shared" si="12"/>
        <v>100</v>
      </c>
      <c r="M33" s="6"/>
      <c r="S33" s="15"/>
    </row>
    <row r="34" spans="2:19" ht="15" thickBot="1">
      <c r="B34" s="7"/>
      <c r="C34" s="80"/>
      <c r="D34" s="11" t="s">
        <v>21</v>
      </c>
      <c r="E34" s="11">
        <v>2.2578999999999998</v>
      </c>
      <c r="F34" s="11">
        <v>2.2711000000000001</v>
      </c>
      <c r="G34" s="11">
        <f t="shared" si="4"/>
        <v>1.3200000000000323E-2</v>
      </c>
      <c r="H34" s="80"/>
      <c r="I34" s="83"/>
      <c r="J34" s="83"/>
      <c r="K34" s="83"/>
      <c r="L34" s="80"/>
      <c r="M34" s="7"/>
      <c r="N34" s="18"/>
      <c r="O34" s="18"/>
      <c r="P34" s="18"/>
      <c r="Q34" s="18"/>
      <c r="R34" s="18"/>
      <c r="S34" s="19"/>
    </row>
  </sheetData>
  <mergeCells count="80">
    <mergeCell ref="K29:K30"/>
    <mergeCell ref="L33:L34"/>
    <mergeCell ref="C31:C32"/>
    <mergeCell ref="H31:H32"/>
    <mergeCell ref="I31:I32"/>
    <mergeCell ref="J31:J32"/>
    <mergeCell ref="K31:K32"/>
    <mergeCell ref="L31:L32"/>
    <mergeCell ref="C33:C34"/>
    <mergeCell ref="H33:H34"/>
    <mergeCell ref="I33:I34"/>
    <mergeCell ref="J33:J34"/>
    <mergeCell ref="K33:K34"/>
    <mergeCell ref="L29:L30"/>
    <mergeCell ref="C29:C30"/>
    <mergeCell ref="H29:H30"/>
    <mergeCell ref="M25:S25"/>
    <mergeCell ref="C27:C28"/>
    <mergeCell ref="H27:H28"/>
    <mergeCell ref="I27:I28"/>
    <mergeCell ref="J27:J28"/>
    <mergeCell ref="K27:K28"/>
    <mergeCell ref="L27:L28"/>
    <mergeCell ref="C25:C26"/>
    <mergeCell ref="H25:H26"/>
    <mergeCell ref="I25:I26"/>
    <mergeCell ref="J25:J26"/>
    <mergeCell ref="K25:K26"/>
    <mergeCell ref="L25:L26"/>
    <mergeCell ref="L23:L24"/>
    <mergeCell ref="C21:C22"/>
    <mergeCell ref="H21:H22"/>
    <mergeCell ref="I21:I22"/>
    <mergeCell ref="J21:J22"/>
    <mergeCell ref="K21:K22"/>
    <mergeCell ref="L21:L22"/>
    <mergeCell ref="C23:C24"/>
    <mergeCell ref="H23:H24"/>
    <mergeCell ref="I23:I24"/>
    <mergeCell ref="J23:J24"/>
    <mergeCell ref="K23:K24"/>
    <mergeCell ref="I29:I30"/>
    <mergeCell ref="J29:J30"/>
    <mergeCell ref="M17:S17"/>
    <mergeCell ref="M18:S18"/>
    <mergeCell ref="C19:C20"/>
    <mergeCell ref="H19:H20"/>
    <mergeCell ref="I19:I20"/>
    <mergeCell ref="J19:J20"/>
    <mergeCell ref="K19:K20"/>
    <mergeCell ref="L19:L20"/>
    <mergeCell ref="C17:C18"/>
    <mergeCell ref="H17:H18"/>
    <mergeCell ref="I17:I18"/>
    <mergeCell ref="J17:J18"/>
    <mergeCell ref="K17:K18"/>
    <mergeCell ref="L17:L18"/>
    <mergeCell ref="M13:S13"/>
    <mergeCell ref="M14:Q14"/>
    <mergeCell ref="C15:C16"/>
    <mergeCell ref="H15:H16"/>
    <mergeCell ref="I15:I16"/>
    <mergeCell ref="J15:J16"/>
    <mergeCell ref="K15:K16"/>
    <mergeCell ref="L15:L16"/>
    <mergeCell ref="M16:S16"/>
    <mergeCell ref="C13:C14"/>
    <mergeCell ref="H13:H14"/>
    <mergeCell ref="I13:I14"/>
    <mergeCell ref="J13:J14"/>
    <mergeCell ref="K13:K14"/>
    <mergeCell ref="L13:L14"/>
    <mergeCell ref="M9:S9"/>
    <mergeCell ref="C11:C12"/>
    <mergeCell ref="H11:H12"/>
    <mergeCell ref="I11:I12"/>
    <mergeCell ref="J11:J12"/>
    <mergeCell ref="K11:K12"/>
    <mergeCell ref="L11:L12"/>
    <mergeCell ref="M11:M1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R29"/>
  <sheetViews>
    <sheetView topLeftCell="B6" workbookViewId="0">
      <selection activeCell="N5" sqref="N5:Q13"/>
    </sheetView>
  </sheetViews>
  <sheetFormatPr defaultRowHeight="14.4"/>
  <cols>
    <col min="5" max="5" width="17.6640625" customWidth="1"/>
    <col min="6" max="6" width="19.6640625" customWidth="1"/>
    <col min="7" max="7" width="17.5546875" customWidth="1"/>
    <col min="9" max="9" width="17.109375" customWidth="1"/>
    <col min="10" max="10" width="18.33203125" customWidth="1"/>
    <col min="11" max="11" width="14.88671875" customWidth="1"/>
  </cols>
  <sheetData>
    <row r="1" spans="2:18">
      <c r="B1" s="87" t="s">
        <v>44</v>
      </c>
      <c r="C1" s="87"/>
      <c r="D1" s="87"/>
      <c r="E1" s="87"/>
    </row>
    <row r="4" spans="2:18">
      <c r="B4" s="5" t="s">
        <v>8</v>
      </c>
      <c r="C4" s="2" t="s">
        <v>13</v>
      </c>
      <c r="D4" s="2"/>
      <c r="E4" s="2" t="s">
        <v>10</v>
      </c>
      <c r="F4" s="2" t="s">
        <v>11</v>
      </c>
      <c r="G4" s="2" t="s">
        <v>12</v>
      </c>
      <c r="H4" s="9" t="s">
        <v>25</v>
      </c>
      <c r="I4" s="9" t="s">
        <v>26</v>
      </c>
      <c r="J4" s="9" t="s">
        <v>31</v>
      </c>
      <c r="K4" s="9" t="s">
        <v>32</v>
      </c>
      <c r="L4" s="9" t="s">
        <v>33</v>
      </c>
    </row>
    <row r="5" spans="2:18" ht="15" thickBot="1">
      <c r="B5" s="7"/>
      <c r="C5" s="11"/>
      <c r="D5" s="11"/>
      <c r="E5" s="11"/>
      <c r="F5" s="11"/>
      <c r="G5" s="11"/>
      <c r="H5" s="10"/>
      <c r="I5" s="10"/>
      <c r="J5" s="10"/>
      <c r="K5" s="10"/>
      <c r="L5" s="10"/>
      <c r="N5" t="s">
        <v>66</v>
      </c>
      <c r="O5" t="s">
        <v>67</v>
      </c>
    </row>
    <row r="6" spans="2:18">
      <c r="B6" s="6" t="s">
        <v>22</v>
      </c>
      <c r="C6" s="85" t="s">
        <v>14</v>
      </c>
      <c r="D6" s="16" t="s">
        <v>20</v>
      </c>
      <c r="E6" s="16">
        <v>2.2892000000000001</v>
      </c>
      <c r="F6" s="16">
        <v>2.3340000000000001</v>
      </c>
      <c r="G6" s="16">
        <f>F6-E6</f>
        <v>4.4799999999999951E-2</v>
      </c>
      <c r="H6" s="78">
        <f xml:space="preserve"> 0.5-(G6+G7)</f>
        <v>1.6700000000000159E-2</v>
      </c>
      <c r="I6" s="81">
        <f>(G7*100)/0.5</f>
        <v>87.699999999999974</v>
      </c>
      <c r="J6" s="81">
        <f>G6*100/0.5</f>
        <v>8.9599999999999902</v>
      </c>
      <c r="K6" s="81">
        <f>H6*100/0.5</f>
        <v>3.3400000000000318</v>
      </c>
      <c r="L6" s="78">
        <f>I6+J6+K6</f>
        <v>100</v>
      </c>
      <c r="N6" s="87">
        <v>87.700000000000102</v>
      </c>
      <c r="O6" s="87">
        <v>8.9499999999999993</v>
      </c>
      <c r="P6" s="35">
        <f>O6*0.5/100</f>
        <v>4.4749999999999998E-2</v>
      </c>
      <c r="Q6" t="s">
        <v>20</v>
      </c>
      <c r="R6" s="35">
        <f>E6+P6</f>
        <v>2.3339500000000002</v>
      </c>
    </row>
    <row r="7" spans="2:18" ht="15" thickBot="1">
      <c r="B7" s="6"/>
      <c r="C7" s="99"/>
      <c r="D7" s="2" t="s">
        <v>21</v>
      </c>
      <c r="E7" s="2">
        <v>2.2645</v>
      </c>
      <c r="F7" s="2">
        <v>2.7029999999999998</v>
      </c>
      <c r="G7" s="2">
        <f>F7-E7</f>
        <v>0.43849999999999989</v>
      </c>
      <c r="H7" s="78"/>
      <c r="I7" s="81"/>
      <c r="J7" s="81"/>
      <c r="K7" s="81"/>
      <c r="L7" s="78"/>
      <c r="N7" s="87"/>
      <c r="O7" s="87"/>
      <c r="P7" s="35">
        <f>N6*0.5/100</f>
        <v>0.4385000000000005</v>
      </c>
      <c r="Q7" t="s">
        <v>21</v>
      </c>
      <c r="R7" s="35">
        <f t="shared" ref="R7:R29" si="0">E7+P7</f>
        <v>2.7030000000000003</v>
      </c>
    </row>
    <row r="8" spans="2:18">
      <c r="B8" s="6"/>
      <c r="C8" s="85" t="s">
        <v>15</v>
      </c>
      <c r="D8" s="2" t="s">
        <v>20</v>
      </c>
      <c r="E8" s="2">
        <v>2.2599</v>
      </c>
      <c r="F8" s="2">
        <v>2.5104000000000002</v>
      </c>
      <c r="G8" s="2">
        <f>F8-E8</f>
        <v>0.25050000000000017</v>
      </c>
      <c r="H8" s="78">
        <f t="shared" ref="H8" si="1" xml:space="preserve"> 0.5-(G8+G9)</f>
        <v>4.4499999999999762E-2</v>
      </c>
      <c r="I8" s="81">
        <f t="shared" ref="I8" si="2">(G9*100)/0.5</f>
        <v>41.000000000000014</v>
      </c>
      <c r="J8" s="81">
        <f t="shared" ref="J8" si="3">G8*100/0.5</f>
        <v>50.100000000000037</v>
      </c>
      <c r="K8" s="81">
        <f t="shared" ref="K8" si="4">H8*100/0.5</f>
        <v>8.8999999999999524</v>
      </c>
      <c r="L8" s="78">
        <f t="shared" ref="L8" si="5">I8+J8+K8</f>
        <v>100</v>
      </c>
      <c r="N8" s="87">
        <v>41</v>
      </c>
      <c r="O8" s="87">
        <v>50.1</v>
      </c>
      <c r="P8" s="35">
        <f t="shared" ref="P8" si="6">O8*0.5/100</f>
        <v>0.2505</v>
      </c>
      <c r="Q8" t="s">
        <v>20</v>
      </c>
      <c r="R8" s="35">
        <f t="shared" si="0"/>
        <v>2.5104000000000002</v>
      </c>
    </row>
    <row r="9" spans="2:18" ht="15" thickBot="1">
      <c r="B9" s="6"/>
      <c r="C9" s="99"/>
      <c r="D9" s="2" t="s">
        <v>21</v>
      </c>
      <c r="E9" s="2">
        <v>2.2898000000000001</v>
      </c>
      <c r="F9" s="2">
        <v>2.4948000000000001</v>
      </c>
      <c r="G9" s="2">
        <f t="shared" ref="G9:G29" si="7">F9-E9</f>
        <v>0.20500000000000007</v>
      </c>
      <c r="H9" s="78"/>
      <c r="I9" s="81"/>
      <c r="J9" s="81"/>
      <c r="K9" s="81"/>
      <c r="L9" s="78"/>
      <c r="N9" s="87"/>
      <c r="O9" s="87"/>
      <c r="P9" s="35">
        <f t="shared" ref="P9" si="8">N8*0.5/100</f>
        <v>0.20499999999999999</v>
      </c>
      <c r="Q9" t="s">
        <v>21</v>
      </c>
      <c r="R9" s="35">
        <f t="shared" si="0"/>
        <v>2.4948000000000001</v>
      </c>
    </row>
    <row r="10" spans="2:18">
      <c r="B10" s="6"/>
      <c r="C10" s="85" t="s">
        <v>16</v>
      </c>
      <c r="D10" s="2" t="s">
        <v>20</v>
      </c>
      <c r="E10" s="2">
        <v>2.2210999999999999</v>
      </c>
      <c r="F10" s="2">
        <v>2.6006</v>
      </c>
      <c r="G10" s="2">
        <f>F10-E10</f>
        <v>0.37950000000000017</v>
      </c>
      <c r="H10" s="78">
        <f t="shared" ref="H10" si="9" xml:space="preserve"> 0.5-(G10+G11)</f>
        <v>3.6000000000000032E-2</v>
      </c>
      <c r="I10" s="81">
        <f t="shared" ref="I10" si="10">(G11*100)/0.5</f>
        <v>16.899999999999959</v>
      </c>
      <c r="J10" s="81">
        <f t="shared" ref="J10" si="11">G10*100/0.5</f>
        <v>75.900000000000034</v>
      </c>
      <c r="K10" s="81">
        <f t="shared" ref="K10" si="12">H10*100/0.5</f>
        <v>7.2000000000000064</v>
      </c>
      <c r="L10" s="78">
        <f t="shared" ref="L10" si="13">I10+J10+K10</f>
        <v>100</v>
      </c>
      <c r="N10" s="87">
        <v>16.899999999999999</v>
      </c>
      <c r="O10" s="87">
        <v>75.900000000000006</v>
      </c>
      <c r="P10" s="35">
        <f t="shared" ref="P10" si="14">O10*0.5/100</f>
        <v>0.3795</v>
      </c>
      <c r="Q10" t="s">
        <v>20</v>
      </c>
      <c r="R10" s="35">
        <f t="shared" si="0"/>
        <v>2.6006</v>
      </c>
    </row>
    <row r="11" spans="2:18" ht="15" thickBot="1">
      <c r="B11" s="6"/>
      <c r="C11" s="99"/>
      <c r="D11" s="2" t="s">
        <v>21</v>
      </c>
      <c r="E11" s="2">
        <v>2.3689</v>
      </c>
      <c r="F11" s="2">
        <v>2.4533999999999998</v>
      </c>
      <c r="G11" s="2">
        <f t="shared" si="7"/>
        <v>8.4499999999999797E-2</v>
      </c>
      <c r="H11" s="78"/>
      <c r="I11" s="81"/>
      <c r="J11" s="81"/>
      <c r="K11" s="81"/>
      <c r="L11" s="78"/>
      <c r="N11" s="87"/>
      <c r="O11" s="87"/>
      <c r="P11" s="35">
        <f t="shared" ref="P11" si="15">N10*0.5/100</f>
        <v>8.4499999999999992E-2</v>
      </c>
      <c r="Q11" t="s">
        <v>21</v>
      </c>
      <c r="R11" s="35">
        <f t="shared" si="0"/>
        <v>2.4533999999999998</v>
      </c>
    </row>
    <row r="12" spans="2:18">
      <c r="B12" s="6"/>
      <c r="C12" s="85" t="s">
        <v>17</v>
      </c>
      <c r="D12" s="2" t="s">
        <v>20</v>
      </c>
      <c r="E12" s="2">
        <v>2.2534000000000001</v>
      </c>
      <c r="F12" s="2">
        <v>2.6951999999999998</v>
      </c>
      <c r="G12" s="2">
        <f t="shared" si="7"/>
        <v>0.44179999999999975</v>
      </c>
      <c r="H12" s="78">
        <f t="shared" ref="H12" si="16" xml:space="preserve"> 0.5-(G12+G13)</f>
        <v>1.9700000000000273E-2</v>
      </c>
      <c r="I12" s="81">
        <f t="shared" ref="I12" si="17">(G13*100)/0.5</f>
        <v>7.6999999999999957</v>
      </c>
      <c r="J12" s="81">
        <f t="shared" ref="J12" si="18">G12*100/0.5</f>
        <v>88.359999999999957</v>
      </c>
      <c r="K12" s="81">
        <f t="shared" ref="K12" si="19">H12*100/0.5</f>
        <v>3.9400000000000546</v>
      </c>
      <c r="L12" s="78">
        <f t="shared" ref="L12:L28" si="20">I12+J12+K12</f>
        <v>100</v>
      </c>
      <c r="N12" s="87">
        <v>7.7</v>
      </c>
      <c r="O12" s="87">
        <v>88.35</v>
      </c>
      <c r="P12" s="35">
        <f t="shared" ref="P12:P28" si="21">O12*0.5/100</f>
        <v>0.44174999999999998</v>
      </c>
      <c r="Q12" t="s">
        <v>20</v>
      </c>
      <c r="R12" s="35">
        <f t="shared" si="0"/>
        <v>2.6951499999999999</v>
      </c>
    </row>
    <row r="13" spans="2:18" ht="15" thickBot="1">
      <c r="B13" s="7"/>
      <c r="C13" s="99"/>
      <c r="D13" s="11" t="s">
        <v>21</v>
      </c>
      <c r="E13" s="11">
        <v>2.2271000000000001</v>
      </c>
      <c r="F13" s="11">
        <v>2.2656000000000001</v>
      </c>
      <c r="G13" s="11">
        <f t="shared" si="7"/>
        <v>3.8499999999999979E-2</v>
      </c>
      <c r="H13" s="80"/>
      <c r="I13" s="83"/>
      <c r="J13" s="83"/>
      <c r="K13" s="83"/>
      <c r="L13" s="80"/>
      <c r="N13" s="90"/>
      <c r="O13" s="90"/>
      <c r="P13" s="36">
        <f t="shared" ref="P13:P29" si="22">N12*0.5/100</f>
        <v>3.85E-2</v>
      </c>
      <c r="Q13" s="3" t="s">
        <v>21</v>
      </c>
      <c r="R13" s="36">
        <f t="shared" si="0"/>
        <v>2.2656000000000001</v>
      </c>
    </row>
    <row r="14" spans="2:18" ht="15" thickBot="1">
      <c r="B14" s="8" t="s">
        <v>23</v>
      </c>
      <c r="C14" s="85" t="s">
        <v>14</v>
      </c>
      <c r="D14" s="12" t="s">
        <v>20</v>
      </c>
      <c r="E14" s="12">
        <v>2.2502</v>
      </c>
      <c r="F14" s="12">
        <v>2.3075000000000001</v>
      </c>
      <c r="G14" s="12">
        <f t="shared" si="7"/>
        <v>5.7300000000000129E-2</v>
      </c>
      <c r="H14" s="78">
        <f t="shared" ref="H14" si="23" xml:space="preserve"> 0.5-(G14+G15)</f>
        <v>2.1899999999999586E-2</v>
      </c>
      <c r="I14" s="81">
        <f t="shared" ref="I14" si="24">(G15*100)/0.5</f>
        <v>84.160000000000053</v>
      </c>
      <c r="J14" s="81">
        <f t="shared" ref="J14" si="25">G14*100/0.5</f>
        <v>11.460000000000026</v>
      </c>
      <c r="K14" s="81">
        <f t="shared" ref="K14" si="26">H14*100/0.5</f>
        <v>4.3799999999999173</v>
      </c>
      <c r="L14" s="85">
        <f t="shared" si="20"/>
        <v>100</v>
      </c>
      <c r="N14" s="87">
        <v>84.15</v>
      </c>
      <c r="O14" s="87">
        <v>11.45</v>
      </c>
      <c r="P14" s="35">
        <f t="shared" si="21"/>
        <v>5.7249999999999995E-2</v>
      </c>
      <c r="Q14" t="s">
        <v>20</v>
      </c>
      <c r="R14" s="35">
        <f t="shared" si="0"/>
        <v>2.3074499999999998</v>
      </c>
    </row>
    <row r="15" spans="2:18" ht="15" thickBot="1">
      <c r="B15" s="6"/>
      <c r="C15" s="99"/>
      <c r="D15" s="2" t="s">
        <v>21</v>
      </c>
      <c r="E15" s="2">
        <v>2.2877999999999998</v>
      </c>
      <c r="F15" s="12">
        <v>2.7086000000000001</v>
      </c>
      <c r="G15" s="2">
        <f t="shared" si="7"/>
        <v>0.42080000000000028</v>
      </c>
      <c r="H15" s="78"/>
      <c r="I15" s="81"/>
      <c r="J15" s="81"/>
      <c r="K15" s="81"/>
      <c r="L15" s="78"/>
      <c r="N15" s="87"/>
      <c r="O15" s="87"/>
      <c r="P15" s="36">
        <f t="shared" si="22"/>
        <v>0.42075000000000001</v>
      </c>
      <c r="Q15" t="s">
        <v>21</v>
      </c>
      <c r="R15" s="36">
        <f t="shared" si="0"/>
        <v>2.7085499999999998</v>
      </c>
    </row>
    <row r="16" spans="2:18" ht="15" thickBot="1">
      <c r="B16" s="6"/>
      <c r="C16" s="85" t="s">
        <v>15</v>
      </c>
      <c r="D16" s="2" t="s">
        <v>20</v>
      </c>
      <c r="E16" s="2">
        <v>2.2286000000000001</v>
      </c>
      <c r="F16" s="12">
        <v>2.4851000000000001</v>
      </c>
      <c r="G16" s="2">
        <f t="shared" si="7"/>
        <v>0.25649999999999995</v>
      </c>
      <c r="H16" s="78">
        <f t="shared" ref="H16" si="27" xml:space="preserve"> 0.5-(G16+G17)</f>
        <v>4.8000000000000487E-2</v>
      </c>
      <c r="I16" s="81">
        <f t="shared" ref="I16" si="28">(G17*100)/0.5</f>
        <v>39.099999999999909</v>
      </c>
      <c r="J16" s="81">
        <f t="shared" ref="J16" si="29">G16*100/0.5</f>
        <v>51.29999999999999</v>
      </c>
      <c r="K16" s="81">
        <f t="shared" ref="K16" si="30">H16*100/0.5</f>
        <v>9.6000000000000973</v>
      </c>
      <c r="L16" s="78">
        <f t="shared" si="20"/>
        <v>99.999999999999986</v>
      </c>
      <c r="N16" s="87">
        <v>39.1</v>
      </c>
      <c r="O16" s="87">
        <v>51.3</v>
      </c>
      <c r="P16" s="35">
        <f t="shared" si="21"/>
        <v>0.25650000000000001</v>
      </c>
      <c r="Q16" t="s">
        <v>20</v>
      </c>
      <c r="R16" s="35">
        <f t="shared" si="0"/>
        <v>2.4851000000000001</v>
      </c>
    </row>
    <row r="17" spans="2:18" ht="15" thickBot="1">
      <c r="B17" s="6"/>
      <c r="C17" s="99"/>
      <c r="D17" s="2" t="s">
        <v>21</v>
      </c>
      <c r="E17" s="2">
        <v>2.2722000000000002</v>
      </c>
      <c r="F17" s="12">
        <v>2.4676999999999998</v>
      </c>
      <c r="G17" s="2">
        <f t="shared" si="7"/>
        <v>0.19549999999999956</v>
      </c>
      <c r="H17" s="78"/>
      <c r="I17" s="81"/>
      <c r="J17" s="81"/>
      <c r="K17" s="81"/>
      <c r="L17" s="78"/>
      <c r="N17" s="87"/>
      <c r="O17" s="87"/>
      <c r="P17" s="36">
        <f t="shared" si="22"/>
        <v>0.19550000000000001</v>
      </c>
      <c r="Q17" t="s">
        <v>21</v>
      </c>
      <c r="R17" s="36">
        <f t="shared" si="0"/>
        <v>2.4677000000000002</v>
      </c>
    </row>
    <row r="18" spans="2:18" ht="15" thickBot="1">
      <c r="B18" s="6"/>
      <c r="C18" s="85" t="s">
        <v>16</v>
      </c>
      <c r="D18" s="2" t="s">
        <v>20</v>
      </c>
      <c r="E18" s="2">
        <v>2.2362000000000002</v>
      </c>
      <c r="F18" s="12">
        <v>2.6427</v>
      </c>
      <c r="G18" s="2">
        <f t="shared" si="7"/>
        <v>0.40649999999999986</v>
      </c>
      <c r="H18" s="78">
        <f t="shared" ref="H18" si="31" xml:space="preserve"> 0.5-(G18+G19)</f>
        <v>1.6000000000000458E-2</v>
      </c>
      <c r="I18" s="81">
        <f t="shared" ref="I18" si="32">(G19*100)/0.5</f>
        <v>15.499999999999936</v>
      </c>
      <c r="J18" s="81">
        <f t="shared" ref="J18" si="33">G18*100/0.5</f>
        <v>81.299999999999969</v>
      </c>
      <c r="K18" s="81">
        <f t="shared" ref="K18" si="34">H18*100/0.5</f>
        <v>3.2000000000000917</v>
      </c>
      <c r="L18" s="78">
        <f t="shared" si="20"/>
        <v>99.999999999999986</v>
      </c>
      <c r="N18" s="87">
        <v>15.5</v>
      </c>
      <c r="O18" s="87">
        <v>81.3</v>
      </c>
      <c r="P18" s="35">
        <f t="shared" si="21"/>
        <v>0.40649999999999997</v>
      </c>
      <c r="Q18" t="s">
        <v>20</v>
      </c>
      <c r="R18" s="35">
        <f t="shared" si="0"/>
        <v>2.6427</v>
      </c>
    </row>
    <row r="19" spans="2:18" ht="15" thickBot="1">
      <c r="B19" s="6"/>
      <c r="C19" s="99"/>
      <c r="D19" s="2" t="s">
        <v>21</v>
      </c>
      <c r="E19" s="2">
        <v>2.2829000000000002</v>
      </c>
      <c r="F19" s="12">
        <v>2.3603999999999998</v>
      </c>
      <c r="G19" s="2">
        <f t="shared" si="7"/>
        <v>7.749999999999968E-2</v>
      </c>
      <c r="H19" s="78"/>
      <c r="I19" s="81"/>
      <c r="J19" s="81"/>
      <c r="K19" s="81"/>
      <c r="L19" s="78"/>
      <c r="N19" s="87"/>
      <c r="O19" s="87"/>
      <c r="P19" s="36">
        <f t="shared" si="22"/>
        <v>7.7499999999999999E-2</v>
      </c>
      <c r="Q19" t="s">
        <v>21</v>
      </c>
      <c r="R19" s="36">
        <f t="shared" si="0"/>
        <v>2.3604000000000003</v>
      </c>
    </row>
    <row r="20" spans="2:18" ht="15" thickBot="1">
      <c r="B20" s="6"/>
      <c r="C20" s="85" t="s">
        <v>17</v>
      </c>
      <c r="D20" s="2" t="s">
        <v>20</v>
      </c>
      <c r="E20" s="2">
        <v>2.2879999999999998</v>
      </c>
      <c r="F20" s="12">
        <v>2.7252999999999998</v>
      </c>
      <c r="G20" s="2">
        <f t="shared" si="7"/>
        <v>0.43730000000000002</v>
      </c>
      <c r="H20" s="78">
        <f t="shared" ref="H20" si="35" xml:space="preserve"> 0.5-(G20+G21)</f>
        <v>3.5900000000000265E-2</v>
      </c>
      <c r="I20" s="81">
        <f t="shared" ref="I20" si="36">(G21*100)/0.5</f>
        <v>5.3599999999999426</v>
      </c>
      <c r="J20" s="81">
        <f t="shared" ref="J20" si="37">G20*100/0.5</f>
        <v>87.460000000000008</v>
      </c>
      <c r="K20" s="81">
        <f t="shared" ref="K20" si="38">H20*100/0.5</f>
        <v>7.180000000000053</v>
      </c>
      <c r="L20" s="78">
        <f t="shared" si="20"/>
        <v>100</v>
      </c>
      <c r="N20" s="87">
        <v>5.35</v>
      </c>
      <c r="O20" s="87">
        <v>87.45</v>
      </c>
      <c r="P20" s="35">
        <f t="shared" si="21"/>
        <v>0.43725000000000003</v>
      </c>
      <c r="Q20" t="s">
        <v>20</v>
      </c>
      <c r="R20" s="35">
        <f t="shared" si="0"/>
        <v>2.72525</v>
      </c>
    </row>
    <row r="21" spans="2:18" ht="15" thickBot="1">
      <c r="B21" s="7"/>
      <c r="C21" s="99"/>
      <c r="D21" s="11" t="s">
        <v>21</v>
      </c>
      <c r="E21" s="11">
        <v>2.2568000000000001</v>
      </c>
      <c r="F21" s="12">
        <v>2.2835999999999999</v>
      </c>
      <c r="G21" s="11">
        <f t="shared" si="7"/>
        <v>2.6799999999999713E-2</v>
      </c>
      <c r="H21" s="80"/>
      <c r="I21" s="83"/>
      <c r="J21" s="83"/>
      <c r="K21" s="83"/>
      <c r="L21" s="80"/>
      <c r="N21" s="90"/>
      <c r="O21" s="90"/>
      <c r="P21" s="36">
        <f t="shared" si="22"/>
        <v>2.6749999999999999E-2</v>
      </c>
      <c r="Q21" s="3" t="s">
        <v>21</v>
      </c>
      <c r="R21" s="36">
        <f t="shared" si="0"/>
        <v>2.28355</v>
      </c>
    </row>
    <row r="22" spans="2:18" ht="15" thickBot="1">
      <c r="B22" s="8" t="s">
        <v>24</v>
      </c>
      <c r="C22" s="85" t="s">
        <v>14</v>
      </c>
      <c r="D22" s="12" t="s">
        <v>20</v>
      </c>
      <c r="E22" s="12">
        <v>2.2631000000000001</v>
      </c>
      <c r="F22" s="12">
        <v>2.3369</v>
      </c>
      <c r="G22" s="12">
        <f t="shared" si="7"/>
        <v>7.3799999999999866E-2</v>
      </c>
      <c r="H22" s="78">
        <f t="shared" ref="H22" si="39" xml:space="preserve"> 0.5-(G22+G23)</f>
        <v>5.4400000000000226E-2</v>
      </c>
      <c r="I22" s="81">
        <f t="shared" ref="I22" si="40">(G23*100)/0.5</f>
        <v>74.359999999999985</v>
      </c>
      <c r="J22" s="81">
        <f t="shared" ref="J22" si="41">G22*100/0.5</f>
        <v>14.759999999999973</v>
      </c>
      <c r="K22" s="81">
        <f t="shared" ref="K22" si="42">H22*100/0.5</f>
        <v>10.880000000000045</v>
      </c>
      <c r="L22" s="78">
        <f t="shared" si="20"/>
        <v>100</v>
      </c>
      <c r="N22" s="87">
        <v>74.349999999999994</v>
      </c>
      <c r="O22" s="87">
        <v>14.75</v>
      </c>
      <c r="P22" s="35">
        <f t="shared" si="21"/>
        <v>7.3749999999999996E-2</v>
      </c>
      <c r="Q22" t="s">
        <v>20</v>
      </c>
      <c r="R22" s="35">
        <f t="shared" si="0"/>
        <v>2.3368500000000001</v>
      </c>
    </row>
    <row r="23" spans="2:18" ht="15" thickBot="1">
      <c r="B23" s="6"/>
      <c r="C23" s="99"/>
      <c r="D23" s="2" t="s">
        <v>21</v>
      </c>
      <c r="E23" s="12">
        <v>2.2122000000000002</v>
      </c>
      <c r="F23" s="12">
        <v>2.5840000000000001</v>
      </c>
      <c r="G23" s="2">
        <f t="shared" si="7"/>
        <v>0.37179999999999991</v>
      </c>
      <c r="H23" s="78"/>
      <c r="I23" s="81"/>
      <c r="J23" s="81"/>
      <c r="K23" s="81"/>
      <c r="L23" s="78"/>
      <c r="N23" s="87"/>
      <c r="O23" s="87"/>
      <c r="P23" s="36">
        <f t="shared" si="22"/>
        <v>0.37174999999999997</v>
      </c>
      <c r="Q23" t="s">
        <v>21</v>
      </c>
      <c r="R23" s="36">
        <f t="shared" si="0"/>
        <v>2.5839500000000002</v>
      </c>
    </row>
    <row r="24" spans="2:18" ht="15" thickBot="1">
      <c r="B24" s="6"/>
      <c r="C24" s="85" t="s">
        <v>15</v>
      </c>
      <c r="D24" s="2" t="s">
        <v>20</v>
      </c>
      <c r="E24" s="12">
        <v>2.2658</v>
      </c>
      <c r="F24" s="12">
        <v>2.5426000000000002</v>
      </c>
      <c r="G24" s="2">
        <f t="shared" si="7"/>
        <v>0.27680000000000016</v>
      </c>
      <c r="H24" s="78">
        <f t="shared" ref="H24" si="43" xml:space="preserve"> 0.5-(G24+G25)</f>
        <v>3.6899999999999711E-2</v>
      </c>
      <c r="I24" s="81">
        <f t="shared" ref="I24" si="44">(G25*100)/0.5</f>
        <v>37.260000000000026</v>
      </c>
      <c r="J24" s="81">
        <f t="shared" ref="J24" si="45">G24*100/0.5</f>
        <v>55.360000000000028</v>
      </c>
      <c r="K24" s="81">
        <f t="shared" ref="K24" si="46">H24*100/0.5</f>
        <v>7.3799999999999422</v>
      </c>
      <c r="L24" s="78">
        <f t="shared" si="20"/>
        <v>100</v>
      </c>
      <c r="N24" s="87">
        <v>37.25</v>
      </c>
      <c r="O24" s="87">
        <v>55.35</v>
      </c>
      <c r="P24" s="35">
        <f t="shared" si="21"/>
        <v>0.27675</v>
      </c>
      <c r="Q24" t="s">
        <v>20</v>
      </c>
      <c r="R24" s="35">
        <f t="shared" si="0"/>
        <v>2.5425499999999999</v>
      </c>
    </row>
    <row r="25" spans="2:18" ht="15" thickBot="1">
      <c r="B25" s="6"/>
      <c r="C25" s="99"/>
      <c r="D25" s="2" t="s">
        <v>21</v>
      </c>
      <c r="E25" s="12">
        <v>2.2473000000000001</v>
      </c>
      <c r="F25" s="12">
        <v>2.4336000000000002</v>
      </c>
      <c r="G25" s="2">
        <f t="shared" si="7"/>
        <v>0.18630000000000013</v>
      </c>
      <c r="H25" s="78"/>
      <c r="I25" s="81"/>
      <c r="J25" s="81"/>
      <c r="K25" s="81"/>
      <c r="L25" s="78"/>
      <c r="N25" s="87"/>
      <c r="O25" s="87"/>
      <c r="P25" s="36">
        <f t="shared" si="22"/>
        <v>0.18625</v>
      </c>
      <c r="Q25" t="s">
        <v>21</v>
      </c>
      <c r="R25" s="36">
        <f t="shared" si="0"/>
        <v>2.4335499999999999</v>
      </c>
    </row>
    <row r="26" spans="2:18" ht="15" thickBot="1">
      <c r="B26" s="6"/>
      <c r="C26" s="85" t="s">
        <v>16</v>
      </c>
      <c r="D26" s="24" t="s">
        <v>20</v>
      </c>
      <c r="E26" s="12">
        <v>2.2612999999999999</v>
      </c>
      <c r="F26" s="12">
        <v>2.6576</v>
      </c>
      <c r="G26" s="24">
        <f t="shared" si="7"/>
        <v>0.3963000000000001</v>
      </c>
      <c r="H26" s="78">
        <f t="shared" ref="H26" si="47" xml:space="preserve"> 0.5-(G26+G27)</f>
        <v>3.5400000000000098E-2</v>
      </c>
      <c r="I26" s="81">
        <f t="shared" ref="I26" si="48">(G27*100)/0.5</f>
        <v>13.659999999999961</v>
      </c>
      <c r="J26" s="81">
        <f t="shared" ref="J26" si="49">G26*100/0.5</f>
        <v>79.260000000000019</v>
      </c>
      <c r="K26" s="81">
        <f t="shared" ref="K26" si="50">H26*100/0.5</f>
        <v>7.0800000000000196</v>
      </c>
      <c r="L26" s="79">
        <f t="shared" si="20"/>
        <v>100</v>
      </c>
      <c r="N26" s="87">
        <v>13.65</v>
      </c>
      <c r="O26" s="87">
        <v>79.25</v>
      </c>
      <c r="P26" s="35">
        <f t="shared" si="21"/>
        <v>0.39624999999999999</v>
      </c>
      <c r="Q26" t="s">
        <v>20</v>
      </c>
      <c r="R26" s="35">
        <f t="shared" si="0"/>
        <v>2.6575499999999996</v>
      </c>
    </row>
    <row r="27" spans="2:18" ht="15" thickBot="1">
      <c r="B27" s="6"/>
      <c r="C27" s="99"/>
      <c r="D27" s="24" t="s">
        <v>21</v>
      </c>
      <c r="E27" s="12">
        <v>2.2902</v>
      </c>
      <c r="F27" s="12">
        <v>2.3584999999999998</v>
      </c>
      <c r="G27" s="24">
        <f t="shared" si="7"/>
        <v>6.8299999999999805E-2</v>
      </c>
      <c r="H27" s="78"/>
      <c r="I27" s="81"/>
      <c r="J27" s="81"/>
      <c r="K27" s="81"/>
      <c r="L27" s="79"/>
      <c r="N27" s="87"/>
      <c r="O27" s="87"/>
      <c r="P27" s="36">
        <f t="shared" si="22"/>
        <v>6.8250000000000005E-2</v>
      </c>
      <c r="Q27" t="s">
        <v>21</v>
      </c>
      <c r="R27" s="36">
        <f t="shared" si="0"/>
        <v>2.3584499999999999</v>
      </c>
    </row>
    <row r="28" spans="2:18" ht="15" thickBot="1">
      <c r="B28" s="6"/>
      <c r="C28" s="85" t="s">
        <v>17</v>
      </c>
      <c r="D28" s="2" t="s">
        <v>20</v>
      </c>
      <c r="E28" s="12">
        <v>2.2740999999999998</v>
      </c>
      <c r="F28" s="12">
        <v>2.6846000000000001</v>
      </c>
      <c r="G28" s="2">
        <f t="shared" si="7"/>
        <v>0.41050000000000031</v>
      </c>
      <c r="H28" s="78">
        <f xml:space="preserve"> 0.5-(G28+G29)</f>
        <v>5.8199999999999807E-2</v>
      </c>
      <c r="I28" s="81">
        <f t="shared" ref="I28" si="51">(G29*100)/0.5</f>
        <v>6.2599999999999767</v>
      </c>
      <c r="J28" s="81">
        <f t="shared" ref="J28" si="52">G28*100/0.5</f>
        <v>82.100000000000065</v>
      </c>
      <c r="K28" s="81">
        <f t="shared" ref="K28" si="53">H28*100/0.5</f>
        <v>11.639999999999961</v>
      </c>
      <c r="L28" s="78">
        <f t="shared" si="20"/>
        <v>100</v>
      </c>
      <c r="N28" s="87">
        <v>6.25</v>
      </c>
      <c r="O28" s="87">
        <v>82.1</v>
      </c>
      <c r="P28" s="35">
        <f t="shared" si="21"/>
        <v>0.41049999999999998</v>
      </c>
      <c r="Q28" t="s">
        <v>20</v>
      </c>
      <c r="R28" s="35">
        <f t="shared" si="0"/>
        <v>2.6845999999999997</v>
      </c>
    </row>
    <row r="29" spans="2:18" ht="15" thickBot="1">
      <c r="B29" s="7"/>
      <c r="C29" s="80"/>
      <c r="D29" s="11" t="s">
        <v>21</v>
      </c>
      <c r="E29" s="25">
        <v>2.2871999999999999</v>
      </c>
      <c r="F29" s="25">
        <v>2.3184999999999998</v>
      </c>
      <c r="G29" s="11">
        <f t="shared" si="7"/>
        <v>3.1299999999999883E-2</v>
      </c>
      <c r="H29" s="80"/>
      <c r="I29" s="83"/>
      <c r="J29" s="83"/>
      <c r="K29" s="83"/>
      <c r="L29" s="80"/>
      <c r="N29" s="87"/>
      <c r="O29" s="87"/>
      <c r="P29" s="36">
        <f t="shared" si="22"/>
        <v>3.125E-2</v>
      </c>
      <c r="Q29" t="s">
        <v>21</v>
      </c>
      <c r="R29" s="36">
        <f t="shared" si="0"/>
        <v>2.3184499999999999</v>
      </c>
    </row>
  </sheetData>
  <mergeCells count="97">
    <mergeCell ref="O20:O21"/>
    <mergeCell ref="O22:O23"/>
    <mergeCell ref="O24:O25"/>
    <mergeCell ref="O26:O27"/>
    <mergeCell ref="O28:O29"/>
    <mergeCell ref="N20:N21"/>
    <mergeCell ref="N22:N23"/>
    <mergeCell ref="N24:N25"/>
    <mergeCell ref="N26:N27"/>
    <mergeCell ref="N28:N29"/>
    <mergeCell ref="N12:N13"/>
    <mergeCell ref="O12:O13"/>
    <mergeCell ref="N14:N15"/>
    <mergeCell ref="N16:N17"/>
    <mergeCell ref="N18:N19"/>
    <mergeCell ref="O14:O15"/>
    <mergeCell ref="O16:O17"/>
    <mergeCell ref="O18:O19"/>
    <mergeCell ref="N6:N7"/>
    <mergeCell ref="O6:O7"/>
    <mergeCell ref="N8:N9"/>
    <mergeCell ref="O8:O9"/>
    <mergeCell ref="N10:N11"/>
    <mergeCell ref="O10:O11"/>
    <mergeCell ref="L8:L9"/>
    <mergeCell ref="C6:C7"/>
    <mergeCell ref="H6:H7"/>
    <mergeCell ref="I6:I7"/>
    <mergeCell ref="J6:J7"/>
    <mergeCell ref="K6:K7"/>
    <mergeCell ref="L6:L7"/>
    <mergeCell ref="C8:C9"/>
    <mergeCell ref="H8:H9"/>
    <mergeCell ref="I8:I9"/>
    <mergeCell ref="J8:J9"/>
    <mergeCell ref="K8:K9"/>
    <mergeCell ref="L12:L13"/>
    <mergeCell ref="C10:C11"/>
    <mergeCell ref="H10:H11"/>
    <mergeCell ref="I10:I11"/>
    <mergeCell ref="J10:J11"/>
    <mergeCell ref="K10:K11"/>
    <mergeCell ref="L10:L11"/>
    <mergeCell ref="C12:C13"/>
    <mergeCell ref="H12:H13"/>
    <mergeCell ref="I12:I13"/>
    <mergeCell ref="J12:J13"/>
    <mergeCell ref="K12:K13"/>
    <mergeCell ref="J16:J17"/>
    <mergeCell ref="K16:K17"/>
    <mergeCell ref="L16:L17"/>
    <mergeCell ref="C14:C15"/>
    <mergeCell ref="H14:H15"/>
    <mergeCell ref="I14:I15"/>
    <mergeCell ref="J14:J15"/>
    <mergeCell ref="K14:K15"/>
    <mergeCell ref="L14:L15"/>
    <mergeCell ref="K20:K21"/>
    <mergeCell ref="L20:L21"/>
    <mergeCell ref="C18:C19"/>
    <mergeCell ref="H18:H19"/>
    <mergeCell ref="I18:I19"/>
    <mergeCell ref="J18:J19"/>
    <mergeCell ref="K18:K19"/>
    <mergeCell ref="L18:L19"/>
    <mergeCell ref="K24:K25"/>
    <mergeCell ref="L24:L25"/>
    <mergeCell ref="C22:C23"/>
    <mergeCell ref="H22:H23"/>
    <mergeCell ref="I22:I23"/>
    <mergeCell ref="J22:J23"/>
    <mergeCell ref="K22:K23"/>
    <mergeCell ref="L22:L23"/>
    <mergeCell ref="K28:K29"/>
    <mergeCell ref="L28:L29"/>
    <mergeCell ref="C26:C27"/>
    <mergeCell ref="H26:H27"/>
    <mergeCell ref="I26:I27"/>
    <mergeCell ref="J26:J27"/>
    <mergeCell ref="K26:K27"/>
    <mergeCell ref="L26:L27"/>
    <mergeCell ref="B1:E1"/>
    <mergeCell ref="C28:C29"/>
    <mergeCell ref="H28:H29"/>
    <mergeCell ref="I28:I29"/>
    <mergeCell ref="J28:J29"/>
    <mergeCell ref="C24:C25"/>
    <mergeCell ref="H24:H25"/>
    <mergeCell ref="I24:I25"/>
    <mergeCell ref="J24:J25"/>
    <mergeCell ref="C20:C21"/>
    <mergeCell ref="H20:H21"/>
    <mergeCell ref="I20:I21"/>
    <mergeCell ref="J20:J21"/>
    <mergeCell ref="C16:C17"/>
    <mergeCell ref="H16:H17"/>
    <mergeCell ref="I16:I1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4:S29"/>
  <sheetViews>
    <sheetView topLeftCell="C6" workbookViewId="0">
      <selection activeCell="K22" sqref="K22:K29"/>
    </sheetView>
  </sheetViews>
  <sheetFormatPr defaultRowHeight="14.4"/>
  <cols>
    <col min="6" max="6" width="17.33203125" customWidth="1"/>
    <col min="7" max="7" width="20.44140625" customWidth="1"/>
    <col min="8" max="8" width="18.6640625" customWidth="1"/>
    <col min="10" max="10" width="16.109375" customWidth="1"/>
    <col min="11" max="11" width="16.6640625" customWidth="1"/>
    <col min="12" max="12" width="13.44140625" customWidth="1"/>
  </cols>
  <sheetData>
    <row r="4" spans="3:19">
      <c r="C4" s="5" t="s">
        <v>8</v>
      </c>
      <c r="D4" s="2" t="s">
        <v>13</v>
      </c>
      <c r="E4" s="2"/>
      <c r="F4" s="2" t="s">
        <v>10</v>
      </c>
      <c r="G4" s="2" t="s">
        <v>11</v>
      </c>
      <c r="H4" s="2" t="s">
        <v>12</v>
      </c>
      <c r="I4" s="9" t="s">
        <v>25</v>
      </c>
      <c r="J4" s="9" t="s">
        <v>26</v>
      </c>
      <c r="K4" s="9" t="s">
        <v>31</v>
      </c>
      <c r="L4" s="9" t="s">
        <v>32</v>
      </c>
      <c r="M4" s="9" t="s">
        <v>33</v>
      </c>
    </row>
    <row r="5" spans="3:19" ht="15" thickBot="1">
      <c r="C5" s="7"/>
      <c r="D5" s="11"/>
      <c r="E5" s="11"/>
      <c r="F5" s="11"/>
      <c r="G5" s="11"/>
      <c r="H5" s="11"/>
      <c r="I5" s="10"/>
      <c r="J5" s="10"/>
      <c r="K5" s="10"/>
      <c r="L5" s="10"/>
      <c r="M5" s="10"/>
    </row>
    <row r="6" spans="3:19">
      <c r="C6" s="6" t="s">
        <v>22</v>
      </c>
      <c r="D6" s="85" t="s">
        <v>14</v>
      </c>
      <c r="E6" s="16" t="s">
        <v>20</v>
      </c>
      <c r="F6" s="16">
        <v>2.2353999999999998</v>
      </c>
      <c r="G6" s="16">
        <v>2.2947000000000002</v>
      </c>
      <c r="H6" s="16">
        <f>G6-F6</f>
        <v>5.9300000000000352E-2</v>
      </c>
      <c r="I6" s="78">
        <f xml:space="preserve"> 0.5-(H6+H7)</f>
        <v>3.6899999999999711E-2</v>
      </c>
      <c r="J6" s="81">
        <f>(H7*100)/0.5</f>
        <v>80.759999999999991</v>
      </c>
      <c r="K6" s="81">
        <f>H6*100/0.5</f>
        <v>11.86000000000007</v>
      </c>
      <c r="L6" s="81">
        <f>I6*100/0.5</f>
        <v>7.3799999999999422</v>
      </c>
      <c r="M6" s="78">
        <f>J6+K6+L6</f>
        <v>100</v>
      </c>
      <c r="O6" s="87"/>
      <c r="P6" s="87"/>
      <c r="Q6" s="35"/>
      <c r="S6" s="35"/>
    </row>
    <row r="7" spans="3:19" ht="15" thickBot="1">
      <c r="C7" s="6"/>
      <c r="D7" s="99"/>
      <c r="E7" s="2" t="s">
        <v>21</v>
      </c>
      <c r="F7" s="2">
        <v>2.2488999999999999</v>
      </c>
      <c r="G7" s="2">
        <v>2.6526999999999998</v>
      </c>
      <c r="H7" s="2">
        <f>G7-F7</f>
        <v>0.40379999999999994</v>
      </c>
      <c r="I7" s="78"/>
      <c r="J7" s="81"/>
      <c r="K7" s="81"/>
      <c r="L7" s="81"/>
      <c r="M7" s="78"/>
      <c r="O7" s="87"/>
      <c r="P7" s="87"/>
      <c r="Q7" s="35"/>
      <c r="S7" s="35"/>
    </row>
    <row r="8" spans="3:19">
      <c r="C8" s="6"/>
      <c r="D8" s="85" t="s">
        <v>15</v>
      </c>
      <c r="E8" s="2" t="s">
        <v>20</v>
      </c>
      <c r="F8" s="2">
        <v>2.2766000000000002</v>
      </c>
      <c r="G8" s="2">
        <v>2.5596000000000001</v>
      </c>
      <c r="H8" s="2">
        <f>G8-F8</f>
        <v>0.28299999999999992</v>
      </c>
      <c r="I8" s="78">
        <f t="shared" ref="I8" si="0" xml:space="preserve"> 0.5-(H8+H9)</f>
        <v>4.269999999999996E-2</v>
      </c>
      <c r="J8" s="81">
        <f t="shared" ref="J8" si="1">(H9*100)/0.5</f>
        <v>34.860000000000028</v>
      </c>
      <c r="K8" s="81">
        <f t="shared" ref="K8" si="2">H8*100/0.5</f>
        <v>56.59999999999998</v>
      </c>
      <c r="L8" s="81">
        <f t="shared" ref="L8" si="3">I8*100/0.5</f>
        <v>8.539999999999992</v>
      </c>
      <c r="M8" s="78">
        <f t="shared" ref="M8" si="4">J8+K8+L8</f>
        <v>100</v>
      </c>
      <c r="O8" s="87"/>
      <c r="P8" s="87"/>
      <c r="Q8" s="35"/>
      <c r="S8" s="35"/>
    </row>
    <row r="9" spans="3:19" ht="15" thickBot="1">
      <c r="C9" s="6"/>
      <c r="D9" s="99"/>
      <c r="E9" s="2" t="s">
        <v>21</v>
      </c>
      <c r="F9" s="2">
        <v>2.2650999999999999</v>
      </c>
      <c r="G9" s="2">
        <v>2.4394</v>
      </c>
      <c r="H9" s="2">
        <f t="shared" ref="H9:H29" si="5">G9-F9</f>
        <v>0.17430000000000012</v>
      </c>
      <c r="I9" s="78"/>
      <c r="J9" s="81"/>
      <c r="K9" s="81"/>
      <c r="L9" s="81"/>
      <c r="M9" s="78"/>
      <c r="O9" s="87"/>
      <c r="P9" s="87"/>
      <c r="Q9" s="35"/>
      <c r="S9" s="35"/>
    </row>
    <row r="10" spans="3:19">
      <c r="C10" s="6"/>
      <c r="D10" s="85" t="s">
        <v>16</v>
      </c>
      <c r="E10" s="2" t="s">
        <v>20</v>
      </c>
      <c r="F10" s="2">
        <v>2.3014999999999999</v>
      </c>
      <c r="G10" s="2">
        <v>2.7115</v>
      </c>
      <c r="H10" s="2">
        <f>G10-F10</f>
        <v>0.41000000000000014</v>
      </c>
      <c r="I10" s="78">
        <f t="shared" ref="I10" si="6" xml:space="preserve"> 0.5-(H10+H11)</f>
        <v>4.0999999999999925E-2</v>
      </c>
      <c r="J10" s="81">
        <f t="shared" ref="J10" si="7">(H11*100)/0.5</f>
        <v>9.7999999999999865</v>
      </c>
      <c r="K10" s="81">
        <f t="shared" ref="K10" si="8">H10*100/0.5</f>
        <v>82.000000000000028</v>
      </c>
      <c r="L10" s="81">
        <f t="shared" ref="L10" si="9">I10*100/0.5</f>
        <v>8.1999999999999851</v>
      </c>
      <c r="M10" s="78">
        <f t="shared" ref="M10" si="10">J10+K10+L10</f>
        <v>100</v>
      </c>
      <c r="O10" s="87"/>
      <c r="P10" s="87"/>
      <c r="Q10" s="35"/>
      <c r="S10" s="35"/>
    </row>
    <row r="11" spans="3:19" ht="15" thickBot="1">
      <c r="C11" s="6"/>
      <c r="D11" s="99"/>
      <c r="E11" s="2" t="s">
        <v>21</v>
      </c>
      <c r="F11" s="2">
        <v>2.2812000000000001</v>
      </c>
      <c r="G11" s="2">
        <v>2.3302</v>
      </c>
      <c r="H11" s="2">
        <f t="shared" si="5"/>
        <v>4.8999999999999932E-2</v>
      </c>
      <c r="I11" s="78"/>
      <c r="J11" s="81"/>
      <c r="K11" s="81"/>
      <c r="L11" s="81"/>
      <c r="M11" s="78"/>
      <c r="O11" s="87"/>
      <c r="P11" s="87"/>
      <c r="Q11" s="35"/>
      <c r="S11" s="35"/>
    </row>
    <row r="12" spans="3:19">
      <c r="C12" s="6"/>
      <c r="D12" s="85" t="s">
        <v>17</v>
      </c>
      <c r="E12" s="2" t="s">
        <v>20</v>
      </c>
      <c r="F12" s="2">
        <v>2.2248000000000001</v>
      </c>
      <c r="G12" s="2">
        <v>2.6808000000000001</v>
      </c>
      <c r="H12" s="2">
        <f t="shared" si="5"/>
        <v>0.45599999999999996</v>
      </c>
      <c r="I12" s="78">
        <f t="shared" ref="I12:I28" si="11" xml:space="preserve"> 0.5-(H12+H13)</f>
        <v>2.1700000000000053E-2</v>
      </c>
      <c r="J12" s="81">
        <f t="shared" ref="J12" si="12">(H13*100)/0.5</f>
        <v>4.4599999999999973</v>
      </c>
      <c r="K12" s="81">
        <f t="shared" ref="K12" si="13">H12*100/0.5</f>
        <v>91.199999999999989</v>
      </c>
      <c r="L12" s="81">
        <f t="shared" ref="L12" si="14">I12*100/0.5</f>
        <v>4.3400000000000105</v>
      </c>
      <c r="M12" s="78">
        <f t="shared" ref="M12:M28" si="15">J12+K12+L12</f>
        <v>100</v>
      </c>
      <c r="O12" s="87"/>
      <c r="P12" s="87"/>
      <c r="Q12" s="35"/>
      <c r="S12" s="35"/>
    </row>
    <row r="13" spans="3:19" ht="15" thickBot="1">
      <c r="C13" s="7"/>
      <c r="D13" s="99"/>
      <c r="E13" s="11" t="s">
        <v>21</v>
      </c>
      <c r="F13" s="11">
        <v>2.5468999999999999</v>
      </c>
      <c r="G13" s="11">
        <v>2.5691999999999999</v>
      </c>
      <c r="H13" s="11">
        <f t="shared" si="5"/>
        <v>2.2299999999999986E-2</v>
      </c>
      <c r="I13" s="80"/>
      <c r="J13" s="83"/>
      <c r="K13" s="83"/>
      <c r="L13" s="83"/>
      <c r="M13" s="80"/>
      <c r="O13" s="87"/>
      <c r="P13" s="87"/>
      <c r="Q13" s="35"/>
      <c r="S13" s="35"/>
    </row>
    <row r="14" spans="3:19" ht="15" thickBot="1">
      <c r="C14" s="8" t="s">
        <v>23</v>
      </c>
      <c r="D14" s="85" t="s">
        <v>14</v>
      </c>
      <c r="E14" s="12" t="s">
        <v>20</v>
      </c>
      <c r="F14" s="12">
        <v>2.2557</v>
      </c>
      <c r="G14" s="12">
        <v>2.3342000000000001</v>
      </c>
      <c r="H14" s="12">
        <f t="shared" si="5"/>
        <v>7.8500000000000014E-2</v>
      </c>
      <c r="I14" s="78">
        <f t="shared" si="11"/>
        <v>4.2200000000000237E-2</v>
      </c>
      <c r="J14" s="81">
        <f>(H15*100)/0.5</f>
        <v>75.859999999999957</v>
      </c>
      <c r="K14" s="81">
        <f>H14*100/0.5</f>
        <v>15.700000000000003</v>
      </c>
      <c r="L14" s="81">
        <f>I14*100/0.5</f>
        <v>8.4400000000000475</v>
      </c>
      <c r="M14" s="85">
        <f t="shared" si="15"/>
        <v>100</v>
      </c>
      <c r="O14" s="87"/>
      <c r="P14" s="87"/>
      <c r="Q14" s="35"/>
      <c r="S14" s="35"/>
    </row>
    <row r="15" spans="3:19" ht="15" thickBot="1">
      <c r="C15" s="6"/>
      <c r="D15" s="99"/>
      <c r="E15" s="2" t="s">
        <v>21</v>
      </c>
      <c r="F15" s="2">
        <v>2.2614000000000001</v>
      </c>
      <c r="G15" s="12">
        <v>2.6406999999999998</v>
      </c>
      <c r="H15" s="2">
        <f t="shared" si="5"/>
        <v>0.37929999999999975</v>
      </c>
      <c r="I15" s="78"/>
      <c r="J15" s="81"/>
      <c r="K15" s="81"/>
      <c r="L15" s="81"/>
      <c r="M15" s="78"/>
      <c r="O15" s="87"/>
      <c r="P15" s="87"/>
      <c r="Q15" s="35"/>
      <c r="S15" s="35"/>
    </row>
    <row r="16" spans="3:19" ht="15" thickBot="1">
      <c r="C16" s="6"/>
      <c r="D16" s="85" t="s">
        <v>15</v>
      </c>
      <c r="E16" s="2" t="s">
        <v>20</v>
      </c>
      <c r="F16" s="2">
        <v>2.3006000000000002</v>
      </c>
      <c r="G16" s="12">
        <v>2.5446</v>
      </c>
      <c r="H16" s="2">
        <f t="shared" si="5"/>
        <v>0.24399999999999977</v>
      </c>
      <c r="I16" s="78">
        <f t="shared" si="11"/>
        <v>3.3500000000000085E-2</v>
      </c>
      <c r="J16" s="81">
        <f t="shared" ref="J16" si="16">(H17*100)/0.5</f>
        <v>44.500000000000028</v>
      </c>
      <c r="K16" s="81">
        <f t="shared" ref="K16" si="17">H16*100/0.5</f>
        <v>48.799999999999955</v>
      </c>
      <c r="L16" s="81">
        <f t="shared" ref="L16" si="18">I16*100/0.5</f>
        <v>6.7000000000000171</v>
      </c>
      <c r="M16" s="78">
        <f t="shared" si="15"/>
        <v>100</v>
      </c>
      <c r="O16" s="87"/>
      <c r="P16" s="87"/>
      <c r="Q16" s="35"/>
      <c r="S16" s="35"/>
    </row>
    <row r="17" spans="3:19" ht="15" thickBot="1">
      <c r="C17" s="6"/>
      <c r="D17" s="99"/>
      <c r="E17" s="2" t="s">
        <v>21</v>
      </c>
      <c r="F17" s="2">
        <v>2.2913999999999999</v>
      </c>
      <c r="G17" s="12">
        <v>2.5139</v>
      </c>
      <c r="H17" s="2">
        <f t="shared" si="5"/>
        <v>0.22250000000000014</v>
      </c>
      <c r="I17" s="78"/>
      <c r="J17" s="81"/>
      <c r="K17" s="81"/>
      <c r="L17" s="81"/>
      <c r="M17" s="78"/>
      <c r="O17" s="87"/>
      <c r="P17" s="87"/>
      <c r="Q17" s="35"/>
      <c r="S17" s="35"/>
    </row>
    <row r="18" spans="3:19" ht="15" thickBot="1">
      <c r="C18" s="6"/>
      <c r="D18" s="85" t="s">
        <v>16</v>
      </c>
      <c r="E18" s="2" t="s">
        <v>20</v>
      </c>
      <c r="F18" s="2">
        <v>2.2785000000000002</v>
      </c>
      <c r="G18" s="12">
        <v>2.6625000000000001</v>
      </c>
      <c r="H18" s="2">
        <f t="shared" si="5"/>
        <v>0.3839999999999999</v>
      </c>
      <c r="I18" s="78">
        <f t="shared" si="11"/>
        <v>2.3499999999999854E-2</v>
      </c>
      <c r="J18" s="81">
        <f t="shared" ref="J18" si="19">(H19*100)/0.5</f>
        <v>18.50000000000005</v>
      </c>
      <c r="K18" s="81">
        <f t="shared" ref="K18" si="20">H18*100/0.5</f>
        <v>76.799999999999983</v>
      </c>
      <c r="L18" s="81">
        <f t="shared" ref="L18" si="21">I18*100/0.5</f>
        <v>4.6999999999999709</v>
      </c>
      <c r="M18" s="78">
        <f t="shared" si="15"/>
        <v>100.00000000000001</v>
      </c>
      <c r="O18" s="87"/>
      <c r="P18" s="87"/>
      <c r="Q18" s="35"/>
      <c r="S18" s="35"/>
    </row>
    <row r="19" spans="3:19" ht="15" thickBot="1">
      <c r="C19" s="6"/>
      <c r="D19" s="99"/>
      <c r="E19" s="2" t="s">
        <v>21</v>
      </c>
      <c r="F19" s="2">
        <v>2.2858999999999998</v>
      </c>
      <c r="G19" s="12">
        <v>2.3784000000000001</v>
      </c>
      <c r="H19" s="2">
        <f t="shared" si="5"/>
        <v>9.2500000000000249E-2</v>
      </c>
      <c r="I19" s="78"/>
      <c r="J19" s="81"/>
      <c r="K19" s="81"/>
      <c r="L19" s="81"/>
      <c r="M19" s="78"/>
      <c r="O19" s="87"/>
      <c r="P19" s="87"/>
      <c r="Q19" s="35"/>
      <c r="S19" s="35"/>
    </row>
    <row r="20" spans="3:19" ht="15" thickBot="1">
      <c r="C20" s="6"/>
      <c r="D20" s="85" t="s">
        <v>17</v>
      </c>
      <c r="E20" s="2" t="s">
        <v>20</v>
      </c>
      <c r="F20" s="2">
        <v>2.2551000000000001</v>
      </c>
      <c r="G20" s="12">
        <v>2.6871</v>
      </c>
      <c r="H20" s="2">
        <f t="shared" si="5"/>
        <v>0.43199999999999994</v>
      </c>
      <c r="I20" s="78">
        <f t="shared" si="11"/>
        <v>2.7500000000000302E-2</v>
      </c>
      <c r="J20" s="81">
        <f t="shared" ref="J20" si="22">(H21*100)/0.5</f>
        <v>8.0999999999999517</v>
      </c>
      <c r="K20" s="81">
        <f t="shared" ref="K20" si="23">H20*100/0.5</f>
        <v>86.399999999999991</v>
      </c>
      <c r="L20" s="81">
        <f t="shared" ref="L20" si="24">I20*100/0.5</f>
        <v>5.5000000000000604</v>
      </c>
      <c r="M20" s="78">
        <f t="shared" si="15"/>
        <v>100</v>
      </c>
      <c r="O20" s="87"/>
      <c r="P20" s="87"/>
      <c r="Q20" s="35"/>
      <c r="S20" s="35"/>
    </row>
    <row r="21" spans="3:19" ht="15" thickBot="1">
      <c r="C21" s="7"/>
      <c r="D21" s="99"/>
      <c r="E21" s="11" t="s">
        <v>21</v>
      </c>
      <c r="F21" s="11">
        <v>2.2313000000000001</v>
      </c>
      <c r="G21" s="12">
        <v>2.2717999999999998</v>
      </c>
      <c r="H21" s="11">
        <f t="shared" si="5"/>
        <v>4.0499999999999758E-2</v>
      </c>
      <c r="I21" s="80"/>
      <c r="J21" s="83"/>
      <c r="K21" s="83"/>
      <c r="L21" s="83"/>
      <c r="M21" s="80"/>
      <c r="O21" s="87"/>
      <c r="P21" s="87"/>
      <c r="Q21" s="35"/>
      <c r="S21" s="35"/>
    </row>
    <row r="22" spans="3:19" ht="15" thickBot="1">
      <c r="C22" s="8" t="s">
        <v>24</v>
      </c>
      <c r="D22" s="85" t="s">
        <v>14</v>
      </c>
      <c r="E22" s="12" t="s">
        <v>20</v>
      </c>
      <c r="F22" s="12">
        <v>2.2494999999999998</v>
      </c>
      <c r="G22" s="12">
        <v>2.3298000000000001</v>
      </c>
      <c r="H22" s="12">
        <f t="shared" si="5"/>
        <v>8.030000000000026E-2</v>
      </c>
      <c r="I22" s="78">
        <f t="shared" si="11"/>
        <v>2.1699999999999608E-2</v>
      </c>
      <c r="J22" s="81">
        <f>(H23*100)/0.5</f>
        <v>79.600000000000023</v>
      </c>
      <c r="K22" s="81">
        <f>H22*100/0.5</f>
        <v>16.060000000000052</v>
      </c>
      <c r="L22" s="81">
        <f>I22*100/0.5</f>
        <v>4.3399999999999217</v>
      </c>
      <c r="M22" s="78">
        <f t="shared" si="15"/>
        <v>100</v>
      </c>
      <c r="O22" s="87"/>
      <c r="P22" s="87"/>
      <c r="Q22" s="35"/>
      <c r="S22" s="35"/>
    </row>
    <row r="23" spans="3:19" ht="15" thickBot="1">
      <c r="C23" s="6"/>
      <c r="D23" s="99"/>
      <c r="E23" s="2" t="s">
        <v>21</v>
      </c>
      <c r="F23" s="12">
        <v>2.2761</v>
      </c>
      <c r="G23" s="12">
        <v>2.6741000000000001</v>
      </c>
      <c r="H23" s="2">
        <f t="shared" si="5"/>
        <v>0.39800000000000013</v>
      </c>
      <c r="I23" s="78"/>
      <c r="J23" s="81"/>
      <c r="K23" s="81"/>
      <c r="L23" s="81"/>
      <c r="M23" s="78"/>
      <c r="O23" s="87"/>
      <c r="P23" s="87"/>
      <c r="Q23" s="35"/>
      <c r="S23" s="35"/>
    </row>
    <row r="24" spans="3:19" ht="15" thickBot="1">
      <c r="C24" s="6"/>
      <c r="D24" s="85" t="s">
        <v>15</v>
      </c>
      <c r="E24" s="2" t="s">
        <v>20</v>
      </c>
      <c r="F24" s="12">
        <v>2.2698999999999998</v>
      </c>
      <c r="G24" s="12">
        <v>2.5861999999999998</v>
      </c>
      <c r="H24" s="2">
        <f t="shared" si="5"/>
        <v>0.31630000000000003</v>
      </c>
      <c r="I24" s="78">
        <f t="shared" si="11"/>
        <v>3.71999999999999E-2</v>
      </c>
      <c r="J24" s="81">
        <f t="shared" ref="J24" si="25">(H25*100)/0.5</f>
        <v>29.300000000000015</v>
      </c>
      <c r="K24" s="81">
        <f t="shared" ref="K24" si="26">H24*100/0.5</f>
        <v>63.260000000000005</v>
      </c>
      <c r="L24" s="81">
        <f t="shared" ref="L24" si="27">I24*100/0.5</f>
        <v>7.43999999999998</v>
      </c>
      <c r="M24" s="78">
        <f t="shared" si="15"/>
        <v>100</v>
      </c>
      <c r="O24" s="87"/>
      <c r="P24" s="87"/>
      <c r="Q24" s="35"/>
      <c r="S24" s="35"/>
    </row>
    <row r="25" spans="3:19" ht="15" thickBot="1">
      <c r="C25" s="6"/>
      <c r="D25" s="99"/>
      <c r="E25" s="2" t="s">
        <v>21</v>
      </c>
      <c r="F25" s="12">
        <v>2.2911999999999999</v>
      </c>
      <c r="G25" s="12">
        <v>2.4377</v>
      </c>
      <c r="H25" s="2">
        <f t="shared" si="5"/>
        <v>0.14650000000000007</v>
      </c>
      <c r="I25" s="78"/>
      <c r="J25" s="81"/>
      <c r="K25" s="81"/>
      <c r="L25" s="81"/>
      <c r="M25" s="78"/>
      <c r="O25" s="87"/>
      <c r="P25" s="87"/>
      <c r="Q25" s="35"/>
      <c r="S25" s="35"/>
    </row>
    <row r="26" spans="3:19" ht="15" thickBot="1">
      <c r="C26" s="6"/>
      <c r="D26" s="85" t="s">
        <v>16</v>
      </c>
      <c r="E26" s="24" t="s">
        <v>20</v>
      </c>
      <c r="F26" s="12">
        <v>2.2804000000000002</v>
      </c>
      <c r="G26" s="12">
        <v>2.6863999999999999</v>
      </c>
      <c r="H26" s="24">
        <f t="shared" si="5"/>
        <v>0.40599999999999969</v>
      </c>
      <c r="I26" s="78">
        <f t="shared" si="11"/>
        <v>4.450000000000065E-2</v>
      </c>
      <c r="J26" s="81">
        <f t="shared" ref="J26" si="28">(H27*100)/0.5</f>
        <v>9.8999999999999311</v>
      </c>
      <c r="K26" s="81">
        <f t="shared" ref="K26" si="29">H26*100/0.5</f>
        <v>81.199999999999932</v>
      </c>
      <c r="L26" s="81">
        <f t="shared" ref="L26" si="30">I26*100/0.5</f>
        <v>8.90000000000013</v>
      </c>
      <c r="M26" s="79">
        <f t="shared" si="15"/>
        <v>100</v>
      </c>
      <c r="O26" s="87"/>
      <c r="P26" s="87"/>
      <c r="Q26" s="35"/>
      <c r="S26" s="35"/>
    </row>
    <row r="27" spans="3:19" ht="15" thickBot="1">
      <c r="C27" s="6"/>
      <c r="D27" s="99"/>
      <c r="E27" s="24" t="s">
        <v>21</v>
      </c>
      <c r="F27" s="12">
        <v>2.2097000000000002</v>
      </c>
      <c r="G27" s="12">
        <v>2.2591999999999999</v>
      </c>
      <c r="H27" s="24">
        <f t="shared" si="5"/>
        <v>4.9499999999999655E-2</v>
      </c>
      <c r="I27" s="78"/>
      <c r="J27" s="81"/>
      <c r="K27" s="81"/>
      <c r="L27" s="81"/>
      <c r="M27" s="79"/>
      <c r="O27" s="87"/>
      <c r="P27" s="87"/>
      <c r="Q27" s="35"/>
      <c r="S27" s="35"/>
    </row>
    <row r="28" spans="3:19" ht="15" thickBot="1">
      <c r="C28" s="6"/>
      <c r="D28" s="85" t="s">
        <v>17</v>
      </c>
      <c r="E28" s="2" t="s">
        <v>20</v>
      </c>
      <c r="F28" s="12">
        <v>2.2416</v>
      </c>
      <c r="G28" s="12">
        <v>2.6659000000000002</v>
      </c>
      <c r="H28" s="2">
        <f t="shared" si="5"/>
        <v>0.42430000000000012</v>
      </c>
      <c r="I28" s="78">
        <f t="shared" si="11"/>
        <v>2.970000000000006E-2</v>
      </c>
      <c r="J28" s="81">
        <f t="shared" ref="J28" si="31">(H29*100)/0.5</f>
        <v>9.1999999999999638</v>
      </c>
      <c r="K28" s="81">
        <f t="shared" ref="K28" si="32">H28*100/0.5</f>
        <v>84.860000000000028</v>
      </c>
      <c r="L28" s="81">
        <f t="shared" ref="L28" si="33">I28*100/0.5</f>
        <v>5.9400000000000119</v>
      </c>
      <c r="M28" s="78">
        <f t="shared" si="15"/>
        <v>100</v>
      </c>
      <c r="O28" s="87"/>
      <c r="P28" s="87"/>
      <c r="Q28" s="35"/>
      <c r="S28" s="35"/>
    </row>
    <row r="29" spans="3:19" ht="15" thickBot="1">
      <c r="C29" s="7"/>
      <c r="D29" s="80"/>
      <c r="E29" s="11" t="s">
        <v>21</v>
      </c>
      <c r="F29" s="25">
        <v>2.2913000000000001</v>
      </c>
      <c r="G29" s="25">
        <v>2.3372999999999999</v>
      </c>
      <c r="H29" s="11">
        <f t="shared" si="5"/>
        <v>4.5999999999999819E-2</v>
      </c>
      <c r="I29" s="80"/>
      <c r="J29" s="83"/>
      <c r="K29" s="83"/>
      <c r="L29" s="83"/>
      <c r="M29" s="80"/>
      <c r="O29" s="87"/>
      <c r="P29" s="87"/>
      <c r="Q29" s="35"/>
      <c r="S29" s="35"/>
    </row>
  </sheetData>
  <mergeCells count="96">
    <mergeCell ref="O24:O25"/>
    <mergeCell ref="P24:P25"/>
    <mergeCell ref="O26:O27"/>
    <mergeCell ref="P26:P27"/>
    <mergeCell ref="O28:O29"/>
    <mergeCell ref="P28:P29"/>
    <mergeCell ref="O18:O19"/>
    <mergeCell ref="P18:P19"/>
    <mergeCell ref="O20:O21"/>
    <mergeCell ref="P20:P21"/>
    <mergeCell ref="O22:O23"/>
    <mergeCell ref="P22:P23"/>
    <mergeCell ref="O12:O13"/>
    <mergeCell ref="P12:P13"/>
    <mergeCell ref="O14:O15"/>
    <mergeCell ref="P14:P15"/>
    <mergeCell ref="O16:O17"/>
    <mergeCell ref="P16:P17"/>
    <mergeCell ref="O6:O7"/>
    <mergeCell ref="P6:P7"/>
    <mergeCell ref="O8:O9"/>
    <mergeCell ref="P8:P9"/>
    <mergeCell ref="O10:O11"/>
    <mergeCell ref="P10:P11"/>
    <mergeCell ref="M8:M9"/>
    <mergeCell ref="D6:D7"/>
    <mergeCell ref="I6:I7"/>
    <mergeCell ref="J6:J7"/>
    <mergeCell ref="K6:K7"/>
    <mergeCell ref="L6:L7"/>
    <mergeCell ref="M6:M7"/>
    <mergeCell ref="D8:D9"/>
    <mergeCell ref="I8:I9"/>
    <mergeCell ref="J8:J9"/>
    <mergeCell ref="K8:K9"/>
    <mergeCell ref="L8:L9"/>
    <mergeCell ref="M12:M13"/>
    <mergeCell ref="D10:D11"/>
    <mergeCell ref="I10:I11"/>
    <mergeCell ref="J10:J11"/>
    <mergeCell ref="K10:K11"/>
    <mergeCell ref="L10:L11"/>
    <mergeCell ref="M10:M11"/>
    <mergeCell ref="D12:D13"/>
    <mergeCell ref="I12:I13"/>
    <mergeCell ref="J12:J13"/>
    <mergeCell ref="K12:K13"/>
    <mergeCell ref="L12:L13"/>
    <mergeCell ref="M16:M17"/>
    <mergeCell ref="D14:D15"/>
    <mergeCell ref="I14:I15"/>
    <mergeCell ref="J14:J15"/>
    <mergeCell ref="K14:K15"/>
    <mergeCell ref="L14:L15"/>
    <mergeCell ref="M14:M15"/>
    <mergeCell ref="D16:D17"/>
    <mergeCell ref="I16:I17"/>
    <mergeCell ref="J16:J17"/>
    <mergeCell ref="K16:K17"/>
    <mergeCell ref="L16:L17"/>
    <mergeCell ref="M20:M21"/>
    <mergeCell ref="D18:D19"/>
    <mergeCell ref="I18:I19"/>
    <mergeCell ref="J18:J19"/>
    <mergeCell ref="K18:K19"/>
    <mergeCell ref="L18:L19"/>
    <mergeCell ref="M18:M19"/>
    <mergeCell ref="D20:D21"/>
    <mergeCell ref="I20:I21"/>
    <mergeCell ref="J20:J21"/>
    <mergeCell ref="K20:K21"/>
    <mergeCell ref="L20:L21"/>
    <mergeCell ref="M24:M25"/>
    <mergeCell ref="D22:D23"/>
    <mergeCell ref="I22:I23"/>
    <mergeCell ref="J22:J23"/>
    <mergeCell ref="K22:K23"/>
    <mergeCell ref="L22:L23"/>
    <mergeCell ref="M22:M23"/>
    <mergeCell ref="D24:D25"/>
    <mergeCell ref="I24:I25"/>
    <mergeCell ref="J24:J25"/>
    <mergeCell ref="K24:K25"/>
    <mergeCell ref="L24:L25"/>
    <mergeCell ref="M28:M29"/>
    <mergeCell ref="D26:D27"/>
    <mergeCell ref="I26:I27"/>
    <mergeCell ref="J26:J27"/>
    <mergeCell ref="K26:K27"/>
    <mergeCell ref="L26:L27"/>
    <mergeCell ref="M26:M27"/>
    <mergeCell ref="D28:D29"/>
    <mergeCell ref="I28:I29"/>
    <mergeCell ref="J28:J29"/>
    <mergeCell ref="K28:K29"/>
    <mergeCell ref="L28:L2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A82"/>
  <sheetViews>
    <sheetView topLeftCell="B60" workbookViewId="0">
      <selection activeCell="N79" sqref="N79"/>
    </sheetView>
  </sheetViews>
  <sheetFormatPr defaultRowHeight="14.4"/>
  <cols>
    <col min="7" max="7" width="12.21875" customWidth="1"/>
    <col min="9" max="9" width="11.33203125" customWidth="1"/>
    <col min="10" max="10" width="14.33203125" customWidth="1"/>
    <col min="11" max="11" width="12.6640625" customWidth="1"/>
    <col min="12" max="12" width="15.6640625" customWidth="1"/>
    <col min="13" max="13" width="12.33203125" customWidth="1"/>
    <col min="20" max="22" width="10.5546875" bestFit="1" customWidth="1"/>
  </cols>
  <sheetData>
    <row r="1" spans="1:25">
      <c r="A1" t="s">
        <v>22</v>
      </c>
      <c r="B1" t="s">
        <v>45</v>
      </c>
      <c r="C1" t="s">
        <v>46</v>
      </c>
    </row>
    <row r="2" spans="1:25" ht="15.6">
      <c r="W2" s="40" t="s">
        <v>90</v>
      </c>
      <c r="X2" s="39"/>
    </row>
    <row r="3" spans="1:25">
      <c r="A3" t="s">
        <v>49</v>
      </c>
      <c r="I3" t="s">
        <v>60</v>
      </c>
      <c r="Q3" s="91" t="s">
        <v>87</v>
      </c>
      <c r="R3" s="92"/>
      <c r="S3" s="93"/>
      <c r="T3" s="91" t="s">
        <v>88</v>
      </c>
      <c r="U3" s="92"/>
      <c r="V3" s="93"/>
      <c r="W3" s="100" t="s">
        <v>89</v>
      </c>
      <c r="X3" s="101"/>
      <c r="Y3" s="102"/>
    </row>
    <row r="4" spans="1:25">
      <c r="A4" t="s">
        <v>48</v>
      </c>
      <c r="E4" s="5" t="s">
        <v>45</v>
      </c>
      <c r="F4" s="4" t="s">
        <v>55</v>
      </c>
      <c r="G4" s="4" t="s">
        <v>56</v>
      </c>
      <c r="H4" s="22" t="s">
        <v>57</v>
      </c>
      <c r="I4" s="5" t="s">
        <v>46</v>
      </c>
      <c r="J4" s="4" t="s">
        <v>55</v>
      </c>
      <c r="K4" s="4" t="s">
        <v>56</v>
      </c>
      <c r="L4" s="22" t="s">
        <v>57</v>
      </c>
      <c r="M4" s="4" t="s">
        <v>59</v>
      </c>
      <c r="N4" s="4" t="s">
        <v>55</v>
      </c>
      <c r="O4" s="4" t="s">
        <v>56</v>
      </c>
      <c r="P4" s="4" t="s">
        <v>57</v>
      </c>
      <c r="Q4" s="6" t="s">
        <v>55</v>
      </c>
      <c r="R4" t="s">
        <v>58</v>
      </c>
      <c r="S4" s="15" t="s">
        <v>57</v>
      </c>
      <c r="T4" s="6" t="s">
        <v>55</v>
      </c>
      <c r="U4" t="s">
        <v>58</v>
      </c>
      <c r="V4" t="s">
        <v>57</v>
      </c>
      <c r="W4" s="5" t="s">
        <v>55</v>
      </c>
      <c r="X4" s="4" t="s">
        <v>58</v>
      </c>
      <c r="Y4" s="22" t="s">
        <v>57</v>
      </c>
    </row>
    <row r="5" spans="1:25">
      <c r="A5" t="s">
        <v>47</v>
      </c>
      <c r="E5" s="6"/>
      <c r="H5" s="15"/>
      <c r="I5" s="6"/>
      <c r="L5" s="15"/>
      <c r="Q5" s="6"/>
      <c r="S5" s="15"/>
      <c r="T5" s="6"/>
      <c r="W5" s="6"/>
      <c r="Y5" s="15"/>
    </row>
    <row r="6" spans="1:25">
      <c r="A6" t="s">
        <v>50</v>
      </c>
      <c r="E6" s="6">
        <v>0</v>
      </c>
      <c r="F6">
        <v>87.6</v>
      </c>
      <c r="G6">
        <v>9.25</v>
      </c>
      <c r="H6" s="15">
        <v>3.15</v>
      </c>
      <c r="I6" s="6">
        <v>0</v>
      </c>
      <c r="J6">
        <v>87.699999999999974</v>
      </c>
      <c r="K6">
        <v>8.9599999999999902</v>
      </c>
      <c r="L6" s="15">
        <v>3.3400000000000318</v>
      </c>
      <c r="N6">
        <v>80.759999999999991</v>
      </c>
      <c r="O6">
        <v>11.86000000000007</v>
      </c>
      <c r="P6">
        <v>7.3799999999999422</v>
      </c>
      <c r="Q6" s="28">
        <f>AVERAGE(F6,J6,N6)</f>
        <v>85.35333333333331</v>
      </c>
      <c r="R6" s="28">
        <f t="shared" ref="R6:S6" si="0">AVERAGE(G6,K6,O6)</f>
        <v>10.023333333333353</v>
      </c>
      <c r="S6" s="28">
        <f t="shared" si="0"/>
        <v>4.6233333333333251</v>
      </c>
      <c r="T6" s="28">
        <f>_xlfn.STDEV.S(F6,J6,N6)</f>
        <v>3.9782575750362499</v>
      </c>
      <c r="U6" s="28">
        <f t="shared" ref="U6:V6" si="1">_xlfn.STDEV.S(G6,K6,O6)</f>
        <v>1.5971954587130017</v>
      </c>
      <c r="V6" s="28">
        <f t="shared" si="1"/>
        <v>2.3892327917834071</v>
      </c>
      <c r="W6" s="28">
        <f>1.96*(T6/SQRT(3))</f>
        <v>4.5018222404315802</v>
      </c>
      <c r="X6" s="28">
        <f t="shared" ref="X6:Y6" si="2">1.96*(U6/SQRT(3))</f>
        <v>1.8073968069513429</v>
      </c>
      <c r="Y6" s="33">
        <f t="shared" si="2"/>
        <v>2.7036714231659493</v>
      </c>
    </row>
    <row r="7" spans="1:25">
      <c r="A7" t="s">
        <v>51</v>
      </c>
      <c r="E7" s="6"/>
      <c r="H7" s="15"/>
      <c r="I7" s="6"/>
      <c r="L7" s="15"/>
      <c r="Q7" s="28"/>
      <c r="R7" s="28"/>
      <c r="S7" s="28"/>
      <c r="T7" s="28"/>
      <c r="U7" s="28"/>
      <c r="V7" s="28"/>
      <c r="W7" s="28"/>
      <c r="X7" s="28"/>
      <c r="Y7" s="33"/>
    </row>
    <row r="8" spans="1:25">
      <c r="A8" t="s">
        <v>52</v>
      </c>
      <c r="E8" s="6">
        <v>2.8</v>
      </c>
      <c r="F8">
        <v>40.549999999999997</v>
      </c>
      <c r="G8">
        <v>51.35</v>
      </c>
      <c r="H8" s="15">
        <v>8.1</v>
      </c>
      <c r="I8" s="6">
        <v>2.8</v>
      </c>
      <c r="J8">
        <v>41.000000000000014</v>
      </c>
      <c r="K8">
        <v>50.100000000000037</v>
      </c>
      <c r="L8" s="15">
        <v>8.8999999999999524</v>
      </c>
      <c r="N8">
        <v>34.860000000000028</v>
      </c>
      <c r="O8">
        <v>56.59999999999998</v>
      </c>
      <c r="P8">
        <v>8.539999999999992</v>
      </c>
      <c r="Q8" s="28">
        <f t="shared" ref="Q8:Q12" si="3">AVERAGE(F8,J8,N8)</f>
        <v>38.803333333333349</v>
      </c>
      <c r="R8" s="28">
        <f t="shared" ref="R8:R12" si="4">AVERAGE(G8,K8,O8)</f>
        <v>52.683333333333337</v>
      </c>
      <c r="S8" s="28">
        <f t="shared" ref="S8:S12" si="5">AVERAGE(H8,L8,P8)</f>
        <v>8.5133333333333141</v>
      </c>
      <c r="T8" s="28">
        <f t="shared" ref="T8:T12" si="6">_xlfn.STDEV.S(F8,J8,N8)</f>
        <v>3.4224309099429968</v>
      </c>
      <c r="U8" s="28">
        <f t="shared" ref="U8:U12" si="7">_xlfn.STDEV.S(G8,K8,O8)</f>
        <v>3.4490336810957873</v>
      </c>
      <c r="V8" s="28">
        <f t="shared" ref="V8:V12" si="8">_xlfn.STDEV.S(H8,L8,P8)</f>
        <v>0.40066611203508945</v>
      </c>
      <c r="W8" s="28">
        <f t="shared" ref="W8:W12" si="9">1.96*(T8/SQRT(3))</f>
        <v>3.8728451579914309</v>
      </c>
      <c r="X8" s="28">
        <f t="shared" ref="X8:X12" si="10">1.96*(U8/SQRT(3))</f>
        <v>3.9029490274804881</v>
      </c>
      <c r="Y8" s="33">
        <f t="shared" ref="Y8:Y12" si="11">1.96*(V8/SQRT(3))</f>
        <v>0.4533963877716945</v>
      </c>
    </row>
    <row r="9" spans="1:25">
      <c r="A9" t="s">
        <v>53</v>
      </c>
      <c r="E9" s="6"/>
      <c r="H9" s="15"/>
      <c r="I9" s="6"/>
      <c r="L9" s="15"/>
      <c r="Q9" s="28"/>
      <c r="R9" s="28"/>
      <c r="S9" s="28"/>
      <c r="T9" s="28"/>
      <c r="U9" s="28"/>
      <c r="V9" s="28"/>
      <c r="W9" s="28"/>
      <c r="X9" s="28"/>
      <c r="Y9" s="33"/>
    </row>
    <row r="10" spans="1:25">
      <c r="A10" t="s">
        <v>54</v>
      </c>
      <c r="E10" s="6">
        <v>5.6</v>
      </c>
      <c r="F10">
        <v>14.85</v>
      </c>
      <c r="G10">
        <v>77.2</v>
      </c>
      <c r="H10" s="15">
        <v>7.95</v>
      </c>
      <c r="I10" s="6">
        <v>5.6</v>
      </c>
      <c r="J10">
        <v>16.899999999999959</v>
      </c>
      <c r="K10">
        <v>75.900000000000034</v>
      </c>
      <c r="L10" s="15">
        <v>7.2000000000000064</v>
      </c>
      <c r="N10">
        <v>9.7999999999999865</v>
      </c>
      <c r="O10">
        <v>82.000000000000028</v>
      </c>
      <c r="P10">
        <v>8.1999999999999851</v>
      </c>
      <c r="Q10" s="28">
        <f t="shared" si="3"/>
        <v>13.84999999999998</v>
      </c>
      <c r="R10" s="28">
        <f t="shared" si="4"/>
        <v>78.366666666666688</v>
      </c>
      <c r="S10" s="28">
        <f t="shared" si="5"/>
        <v>7.7833333333333306</v>
      </c>
      <c r="T10" s="28">
        <f t="shared" si="6"/>
        <v>3.6541072781186874</v>
      </c>
      <c r="U10" s="28">
        <f t="shared" si="7"/>
        <v>3.2129944496269127</v>
      </c>
      <c r="V10" s="28">
        <f t="shared" si="8"/>
        <v>0.52041649986652372</v>
      </c>
      <c r="W10" s="28">
        <f t="shared" si="9"/>
        <v>4.135011648512406</v>
      </c>
      <c r="X10" s="28">
        <f t="shared" si="10"/>
        <v>3.635845492377868</v>
      </c>
      <c r="Y10" s="33">
        <f t="shared" si="11"/>
        <v>0.5889067083257743</v>
      </c>
    </row>
    <row r="11" spans="1:25">
      <c r="E11" s="6"/>
      <c r="H11" s="15"/>
      <c r="I11" s="6"/>
      <c r="L11" s="15"/>
      <c r="Q11" s="28"/>
      <c r="R11" s="28"/>
      <c r="S11" s="28"/>
      <c r="T11" s="28"/>
      <c r="U11" s="28"/>
      <c r="V11" s="28"/>
      <c r="W11" s="28"/>
      <c r="X11" s="28"/>
      <c r="Y11" s="33"/>
    </row>
    <row r="12" spans="1:25">
      <c r="E12" s="27">
        <v>9.3000000000000007</v>
      </c>
      <c r="F12" s="3">
        <v>6.65</v>
      </c>
      <c r="G12" s="3">
        <v>88.15</v>
      </c>
      <c r="H12" s="17">
        <v>5.2</v>
      </c>
      <c r="I12" s="27">
        <v>9.3000000000000007</v>
      </c>
      <c r="J12" s="3">
        <v>7.6999999999999957</v>
      </c>
      <c r="K12" s="3">
        <v>88.359999999999957</v>
      </c>
      <c r="L12" s="17">
        <v>3.9400000000000546</v>
      </c>
      <c r="M12" s="3"/>
      <c r="N12" s="3">
        <v>4.4599999999999973</v>
      </c>
      <c r="O12" s="3">
        <v>91.199999999999989</v>
      </c>
      <c r="P12" s="3">
        <v>4.3400000000000105</v>
      </c>
      <c r="Q12" s="30">
        <f t="shared" si="3"/>
        <v>6.2699999999999987</v>
      </c>
      <c r="R12" s="30">
        <f t="shared" si="4"/>
        <v>89.236666666666636</v>
      </c>
      <c r="S12" s="30">
        <f t="shared" si="5"/>
        <v>4.4933333333333545</v>
      </c>
      <c r="T12" s="30">
        <f t="shared" si="6"/>
        <v>1.6530880194351381</v>
      </c>
      <c r="U12" s="30">
        <f t="shared" si="7"/>
        <v>1.7035355392046692</v>
      </c>
      <c r="V12" s="30">
        <f t="shared" si="8"/>
        <v>0.64384263087598503</v>
      </c>
      <c r="W12" s="30">
        <f t="shared" si="9"/>
        <v>1.8706451935094437</v>
      </c>
      <c r="X12" s="30">
        <f t="shared" si="10"/>
        <v>1.9277319361824636</v>
      </c>
      <c r="Y12" s="34">
        <f t="shared" si="11"/>
        <v>0.72857652385393334</v>
      </c>
    </row>
    <row r="15" spans="1:25">
      <c r="J15" s="26"/>
      <c r="K15" s="26"/>
      <c r="L15" s="26"/>
    </row>
    <row r="16" spans="1:25">
      <c r="J16" s="26"/>
      <c r="K16" s="26"/>
      <c r="L16" s="26"/>
    </row>
    <row r="17" spans="10:13">
      <c r="J17" s="26"/>
      <c r="K17" s="26"/>
      <c r="L17" s="26"/>
    </row>
    <row r="18" spans="10:13">
      <c r="J18" s="26"/>
      <c r="K18" s="26"/>
      <c r="L18" s="26"/>
    </row>
    <row r="19" spans="10:13">
      <c r="J19" s="26"/>
      <c r="K19" s="26"/>
      <c r="L19" s="26"/>
    </row>
    <row r="20" spans="10:13">
      <c r="J20" s="26"/>
      <c r="K20" s="26"/>
      <c r="L20" s="26"/>
    </row>
    <row r="21" spans="10:13">
      <c r="J21" s="26"/>
      <c r="K21" s="26"/>
      <c r="L21" s="26"/>
    </row>
    <row r="22" spans="10:13">
      <c r="J22" s="26"/>
      <c r="K22" s="26"/>
      <c r="L22" s="26"/>
    </row>
    <row r="26" spans="10:13">
      <c r="L26" s="26"/>
      <c r="M26" s="26"/>
    </row>
    <row r="27" spans="10:13">
      <c r="L27" s="26"/>
      <c r="M27" s="26"/>
    </row>
    <row r="28" spans="10:13">
      <c r="L28" s="26"/>
      <c r="M28" s="26"/>
    </row>
    <row r="29" spans="10:13">
      <c r="L29" s="26"/>
    </row>
    <row r="30" spans="10:13">
      <c r="L30" s="26"/>
    </row>
    <row r="31" spans="10:13">
      <c r="L31" s="26"/>
    </row>
    <row r="32" spans="10:13">
      <c r="L32" s="26"/>
    </row>
    <row r="33" spans="5:25">
      <c r="L33" s="26"/>
    </row>
    <row r="34" spans="5:25">
      <c r="L34" s="26"/>
    </row>
    <row r="35" spans="5:25">
      <c r="L35" s="26"/>
    </row>
    <row r="36" spans="5:25">
      <c r="I36" t="s">
        <v>63</v>
      </c>
      <c r="Q36" s="91" t="s">
        <v>61</v>
      </c>
      <c r="R36" s="92"/>
      <c r="S36" s="93"/>
      <c r="T36" s="91" t="s">
        <v>62</v>
      </c>
      <c r="U36" s="92"/>
      <c r="V36" s="93"/>
      <c r="W36" s="100" t="s">
        <v>89</v>
      </c>
      <c r="X36" s="101"/>
      <c r="Y36" s="102"/>
    </row>
    <row r="37" spans="5:25">
      <c r="E37" s="5" t="s">
        <v>45</v>
      </c>
      <c r="F37" s="4" t="s">
        <v>55</v>
      </c>
      <c r="G37" s="4" t="s">
        <v>56</v>
      </c>
      <c r="H37" s="22" t="s">
        <v>57</v>
      </c>
      <c r="I37" s="5" t="s">
        <v>46</v>
      </c>
      <c r="J37" s="4" t="s">
        <v>55</v>
      </c>
      <c r="K37" s="4" t="s">
        <v>56</v>
      </c>
      <c r="L37" s="22" t="s">
        <v>57</v>
      </c>
      <c r="M37" s="4" t="s">
        <v>59</v>
      </c>
      <c r="N37" s="4" t="s">
        <v>55</v>
      </c>
      <c r="O37" s="4" t="s">
        <v>56</v>
      </c>
      <c r="P37" s="4" t="s">
        <v>57</v>
      </c>
      <c r="Q37" s="6" t="s">
        <v>55</v>
      </c>
      <c r="R37" t="s">
        <v>58</v>
      </c>
      <c r="S37" s="15" t="s">
        <v>57</v>
      </c>
      <c r="T37" s="6" t="s">
        <v>55</v>
      </c>
      <c r="U37" t="s">
        <v>58</v>
      </c>
      <c r="V37" s="15" t="s">
        <v>57</v>
      </c>
      <c r="W37" s="5" t="s">
        <v>55</v>
      </c>
      <c r="X37" s="4" t="s">
        <v>58</v>
      </c>
      <c r="Y37" s="22" t="s">
        <v>57</v>
      </c>
    </row>
    <row r="38" spans="5:25">
      <c r="E38" s="6"/>
      <c r="H38" s="15"/>
      <c r="I38" s="6"/>
      <c r="L38" s="15"/>
      <c r="Q38" s="6"/>
      <c r="S38" s="15"/>
      <c r="T38" s="6"/>
      <c r="V38" s="15"/>
      <c r="W38" s="6"/>
      <c r="Y38" s="15"/>
    </row>
    <row r="39" spans="5:25">
      <c r="E39" s="6">
        <v>0</v>
      </c>
      <c r="F39">
        <v>85.3</v>
      </c>
      <c r="G39">
        <v>9.3000000000000007</v>
      </c>
      <c r="H39" s="15">
        <v>5.4</v>
      </c>
      <c r="I39" s="6">
        <v>0</v>
      </c>
      <c r="J39">
        <v>84.160000000000053</v>
      </c>
      <c r="K39">
        <v>11.460000000000026</v>
      </c>
      <c r="L39" s="15">
        <v>4.3799999999999173</v>
      </c>
      <c r="N39">
        <v>75.859999999999957</v>
      </c>
      <c r="O39">
        <v>15.700000000000003</v>
      </c>
      <c r="P39">
        <v>8.4400000000000475</v>
      </c>
      <c r="Q39" s="28">
        <f>AVERAGE(F39,J39,N39)</f>
        <v>81.773333333333326</v>
      </c>
      <c r="R39" s="28">
        <f t="shared" ref="R39:S39" si="12">AVERAGE(G39,K39,O39)</f>
        <v>12.153333333333343</v>
      </c>
      <c r="S39" s="28">
        <f t="shared" si="12"/>
        <v>6.0733333333333208</v>
      </c>
      <c r="T39" s="28">
        <f>_xlfn.STDEV.S(F39,J39,N39)</f>
        <v>5.1527209640474139</v>
      </c>
      <c r="U39" s="28">
        <f t="shared" ref="U39:V39" si="13">_xlfn.STDEV.S(G39,K39,O39)</f>
        <v>3.2558460242052827</v>
      </c>
      <c r="V39" s="28">
        <f t="shared" si="13"/>
        <v>2.1120921697060475</v>
      </c>
      <c r="W39" s="28">
        <f>1.96*(T39/SQRT(3))</f>
        <v>5.8308526778775329</v>
      </c>
      <c r="X39" s="28">
        <f t="shared" ref="X39:Y39" si="14">1.96*(U39/SQRT(3))</f>
        <v>3.6843366138891902</v>
      </c>
      <c r="Y39" s="33">
        <f t="shared" si="14"/>
        <v>2.3900572861568512</v>
      </c>
    </row>
    <row r="40" spans="5:25">
      <c r="E40" s="6"/>
      <c r="H40" s="15"/>
      <c r="I40" s="6"/>
      <c r="L40" s="15"/>
      <c r="Q40" s="28"/>
      <c r="R40" s="28"/>
      <c r="S40" s="28"/>
      <c r="T40" s="28"/>
      <c r="U40" s="28"/>
      <c r="V40" s="28"/>
      <c r="W40" s="28"/>
      <c r="X40" s="28"/>
      <c r="Y40" s="33"/>
    </row>
    <row r="41" spans="5:25">
      <c r="E41" s="6">
        <v>2.8</v>
      </c>
      <c r="F41">
        <v>42.15</v>
      </c>
      <c r="G41">
        <v>50.7</v>
      </c>
      <c r="H41" s="15">
        <v>7.15</v>
      </c>
      <c r="I41" s="6">
        <v>2.8</v>
      </c>
      <c r="J41">
        <v>39.099999999999909</v>
      </c>
      <c r="K41">
        <v>51.29999999999999</v>
      </c>
      <c r="L41" s="15">
        <v>9.6000000000000973</v>
      </c>
      <c r="N41">
        <v>44.500000000000028</v>
      </c>
      <c r="O41">
        <v>48.799999999999955</v>
      </c>
      <c r="P41">
        <v>6.7000000000000171</v>
      </c>
      <c r="Q41" s="28">
        <f t="shared" ref="Q41:Q45" si="15">AVERAGE(F41,J41,N41)</f>
        <v>41.91666666666665</v>
      </c>
      <c r="R41" s="28">
        <f t="shared" ref="R41:R45" si="16">AVERAGE(G41,K41,O41)</f>
        <v>50.266666666666652</v>
      </c>
      <c r="S41" s="28">
        <f t="shared" ref="S41:S45" si="17">AVERAGE(H41,L41,P41)</f>
        <v>7.8166666666667055</v>
      </c>
      <c r="T41" s="28">
        <f t="shared" ref="T41:T45" si="18">_xlfn.STDEV.S(F41,J41,N41)</f>
        <v>2.7075511691071807</v>
      </c>
      <c r="U41" s="28">
        <f t="shared" ref="U41:U45" si="19">_xlfn.STDEV.S(G41,K41,O41)</f>
        <v>1.3051181300301482</v>
      </c>
      <c r="V41" s="28">
        <f t="shared" ref="V41:V45" si="20">_xlfn.STDEV.S(H41,L41,P41)</f>
        <v>1.5607156478146418</v>
      </c>
      <c r="W41" s="28">
        <f t="shared" ref="W41:W45" si="21">1.96*(T41/SQRT(3))</f>
        <v>3.0638825768042852</v>
      </c>
      <c r="X41" s="28">
        <f t="shared" ref="X41:X45" si="22">1.96*(U41/SQRT(3))</f>
        <v>1.4768801952464474</v>
      </c>
      <c r="Y41" s="33">
        <f t="shared" ref="Y41:Y45" si="23">1.96*(V41/SQRT(3))</f>
        <v>1.7661160148127195</v>
      </c>
    </row>
    <row r="42" spans="5:25">
      <c r="E42" s="6"/>
      <c r="H42" s="15"/>
      <c r="I42" s="6"/>
      <c r="L42" s="15"/>
      <c r="Q42" s="28"/>
      <c r="R42" s="28"/>
      <c r="S42" s="28"/>
      <c r="T42" s="28"/>
      <c r="U42" s="28"/>
      <c r="V42" s="28"/>
      <c r="W42" s="28"/>
      <c r="X42" s="28"/>
      <c r="Y42" s="33"/>
    </row>
    <row r="43" spans="5:25">
      <c r="E43" s="6">
        <v>5.6</v>
      </c>
      <c r="F43">
        <v>21.3</v>
      </c>
      <c r="G43">
        <v>71.400000000000006</v>
      </c>
      <c r="H43" s="15">
        <v>7.3</v>
      </c>
      <c r="I43" s="6">
        <v>5.6</v>
      </c>
      <c r="J43">
        <v>15.499999999999936</v>
      </c>
      <c r="K43">
        <v>81.299999999999969</v>
      </c>
      <c r="L43" s="15">
        <v>3.2000000000000917</v>
      </c>
      <c r="N43">
        <v>18.50000000000005</v>
      </c>
      <c r="O43">
        <v>76.799999999999983</v>
      </c>
      <c r="P43">
        <v>4.6999999999999709</v>
      </c>
      <c r="Q43" s="28">
        <f t="shared" si="15"/>
        <v>18.43333333333333</v>
      </c>
      <c r="R43" s="28">
        <f t="shared" si="16"/>
        <v>76.499999999999986</v>
      </c>
      <c r="S43" s="28">
        <f t="shared" si="17"/>
        <v>5.0666666666666877</v>
      </c>
      <c r="T43" s="28">
        <f t="shared" si="18"/>
        <v>2.9005746557076355</v>
      </c>
      <c r="U43" s="28">
        <f t="shared" si="19"/>
        <v>4.9568134925574725</v>
      </c>
      <c r="V43" s="28">
        <f t="shared" si="20"/>
        <v>2.0744477176668421</v>
      </c>
      <c r="W43" s="28">
        <f t="shared" si="21"/>
        <v>3.2823092142237229</v>
      </c>
      <c r="X43" s="28">
        <f t="shared" si="22"/>
        <v>5.6091625043316187</v>
      </c>
      <c r="Y43" s="33">
        <f t="shared" si="23"/>
        <v>2.3474585785009219</v>
      </c>
    </row>
    <row r="44" spans="5:25">
      <c r="E44" s="6"/>
      <c r="H44" s="15"/>
      <c r="I44" s="6"/>
      <c r="L44" s="15"/>
      <c r="Q44" s="28"/>
      <c r="R44" s="28"/>
      <c r="S44" s="28"/>
      <c r="T44" s="28"/>
      <c r="U44" s="28"/>
      <c r="V44" s="28"/>
      <c r="W44" s="28"/>
      <c r="X44" s="28"/>
      <c r="Y44" s="33"/>
    </row>
    <row r="45" spans="5:25">
      <c r="E45" s="27">
        <v>9.3000000000000007</v>
      </c>
      <c r="F45" s="3">
        <v>11.3</v>
      </c>
      <c r="G45" s="3">
        <v>79.45</v>
      </c>
      <c r="H45" s="17">
        <v>9.25</v>
      </c>
      <c r="I45" s="27">
        <v>9.3000000000000007</v>
      </c>
      <c r="J45" s="3">
        <v>5.3599999999999426</v>
      </c>
      <c r="K45" s="3">
        <v>87.460000000000008</v>
      </c>
      <c r="L45" s="17">
        <v>7.180000000000053</v>
      </c>
      <c r="M45" s="3"/>
      <c r="N45" s="3">
        <v>8.0999999999999517</v>
      </c>
      <c r="O45" s="3">
        <v>86.399999999999991</v>
      </c>
      <c r="P45" s="3">
        <v>5.5000000000000604</v>
      </c>
      <c r="Q45" s="30">
        <f t="shared" si="15"/>
        <v>8.2533333333332983</v>
      </c>
      <c r="R45" s="30">
        <f t="shared" si="16"/>
        <v>84.436666666666667</v>
      </c>
      <c r="S45" s="30">
        <f t="shared" si="17"/>
        <v>7.3100000000000378</v>
      </c>
      <c r="T45" s="30">
        <f t="shared" si="18"/>
        <v>2.9729670925413076</v>
      </c>
      <c r="U45" s="30">
        <f t="shared" si="19"/>
        <v>4.3509807323560192</v>
      </c>
      <c r="V45" s="30">
        <f t="shared" si="20"/>
        <v>1.8783769589727957</v>
      </c>
      <c r="W45" s="30">
        <f t="shared" si="21"/>
        <v>3.3642289682944213</v>
      </c>
      <c r="X45" s="30">
        <f t="shared" si="22"/>
        <v>4.9235981982466601</v>
      </c>
      <c r="Y45" s="34">
        <f t="shared" si="23"/>
        <v>2.1255836280889668</v>
      </c>
    </row>
    <row r="48" spans="5:25">
      <c r="I48" t="s">
        <v>64</v>
      </c>
      <c r="Q48" s="91" t="s">
        <v>61</v>
      </c>
      <c r="R48" s="92"/>
      <c r="S48" s="93"/>
      <c r="T48" s="91" t="s">
        <v>62</v>
      </c>
      <c r="U48" s="92"/>
      <c r="V48" s="93"/>
      <c r="W48" s="100" t="s">
        <v>89</v>
      </c>
      <c r="X48" s="101"/>
      <c r="Y48" s="102"/>
    </row>
    <row r="49" spans="5:27">
      <c r="E49" s="5" t="s">
        <v>45</v>
      </c>
      <c r="F49" s="4" t="s">
        <v>55</v>
      </c>
      <c r="G49" s="4" t="s">
        <v>56</v>
      </c>
      <c r="H49" s="22" t="s">
        <v>57</v>
      </c>
      <c r="I49" s="5" t="s">
        <v>46</v>
      </c>
      <c r="J49" s="4" t="s">
        <v>55</v>
      </c>
      <c r="K49" s="4" t="s">
        <v>56</v>
      </c>
      <c r="L49" s="22" t="s">
        <v>57</v>
      </c>
      <c r="M49" s="4" t="s">
        <v>59</v>
      </c>
      <c r="N49" s="4" t="s">
        <v>55</v>
      </c>
      <c r="O49" s="4" t="s">
        <v>56</v>
      </c>
      <c r="P49" s="4" t="s">
        <v>57</v>
      </c>
      <c r="Q49" s="6" t="s">
        <v>55</v>
      </c>
      <c r="R49" t="s">
        <v>58</v>
      </c>
      <c r="S49" s="15" t="s">
        <v>57</v>
      </c>
      <c r="T49" s="6" t="s">
        <v>55</v>
      </c>
      <c r="U49" t="s">
        <v>58</v>
      </c>
      <c r="V49" s="15" t="s">
        <v>57</v>
      </c>
      <c r="W49" s="5" t="s">
        <v>55</v>
      </c>
      <c r="X49" s="4" t="s">
        <v>58</v>
      </c>
      <c r="Y49" s="22" t="s">
        <v>57</v>
      </c>
    </row>
    <row r="50" spans="5:27">
      <c r="E50" s="6"/>
      <c r="H50" s="15"/>
      <c r="I50" s="6"/>
      <c r="L50" s="15"/>
      <c r="Q50" s="6"/>
      <c r="S50" s="15"/>
      <c r="T50" s="6"/>
      <c r="V50" s="15"/>
      <c r="W50" s="6"/>
      <c r="Y50" s="15"/>
    </row>
    <row r="51" spans="5:27">
      <c r="E51" s="6">
        <v>0</v>
      </c>
      <c r="F51">
        <v>81.05</v>
      </c>
      <c r="G51">
        <v>13.15</v>
      </c>
      <c r="H51" s="15">
        <v>5.8</v>
      </c>
      <c r="I51" s="6">
        <v>0</v>
      </c>
      <c r="J51">
        <v>74.359999999999985</v>
      </c>
      <c r="K51">
        <v>14.759999999999973</v>
      </c>
      <c r="L51" s="15">
        <v>10.880000000000045</v>
      </c>
      <c r="N51">
        <v>79.600000000000023</v>
      </c>
      <c r="O51">
        <v>16.060000000000052</v>
      </c>
      <c r="P51">
        <v>4.3399999999999217</v>
      </c>
      <c r="Q51" s="28">
        <f>AVERAGE(F51,J51,N51)</f>
        <v>78.336666666666659</v>
      </c>
      <c r="R51" s="28">
        <f t="shared" ref="R51:S51" si="24">AVERAGE(G51,K51,O51)</f>
        <v>14.656666666666675</v>
      </c>
      <c r="S51" s="28">
        <f t="shared" si="24"/>
        <v>7.0066666666666562</v>
      </c>
      <c r="T51" s="28">
        <f>_xlfn.STDEV.S(F51,J51,N51)</f>
        <v>3.5193796801898789</v>
      </c>
      <c r="U51" s="28">
        <f t="shared" ref="U51:V51" si="25">_xlfn.STDEV.S(G51,K51,O51)</f>
        <v>1.4577494069055226</v>
      </c>
      <c r="V51" s="28">
        <f t="shared" si="25"/>
        <v>3.4329190688587041</v>
      </c>
      <c r="W51" s="28">
        <f>1.96*(T51/SQRT(3))</f>
        <v>3.9825530192467262</v>
      </c>
      <c r="X51" s="28">
        <f t="shared" ref="X51:Y51" si="26">1.96*(U51/SQRT(3))</f>
        <v>1.6495987444763249</v>
      </c>
      <c r="Y51" s="33">
        <f t="shared" si="26"/>
        <v>3.884713627083074</v>
      </c>
    </row>
    <row r="52" spans="5:27">
      <c r="E52" s="6"/>
      <c r="H52" s="15"/>
      <c r="I52" s="6"/>
      <c r="L52" s="15"/>
      <c r="Q52" s="28"/>
      <c r="R52" s="28"/>
      <c r="S52" s="28"/>
      <c r="T52" s="28"/>
      <c r="U52" s="28"/>
      <c r="V52" s="28"/>
      <c r="W52" s="28"/>
      <c r="X52" s="28"/>
      <c r="Y52" s="33"/>
    </row>
    <row r="53" spans="5:27">
      <c r="E53" s="6">
        <v>2.8</v>
      </c>
      <c r="F53">
        <v>36.85</v>
      </c>
      <c r="G53">
        <v>54.75</v>
      </c>
      <c r="H53" s="15">
        <v>8.4</v>
      </c>
      <c r="I53" s="6">
        <v>2.8</v>
      </c>
      <c r="J53">
        <v>37.260000000000026</v>
      </c>
      <c r="K53">
        <v>55.360000000000028</v>
      </c>
      <c r="L53" s="15">
        <v>7.3799999999999422</v>
      </c>
      <c r="N53">
        <v>29.300000000000015</v>
      </c>
      <c r="O53">
        <v>63.260000000000005</v>
      </c>
      <c r="P53">
        <v>7.43999999999998</v>
      </c>
      <c r="Q53" s="28">
        <f t="shared" ref="Q53:Q57" si="27">AVERAGE(F53,J53,N53)</f>
        <v>34.470000000000013</v>
      </c>
      <c r="R53" s="28">
        <f t="shared" ref="R53:R57" si="28">AVERAGE(G53,K53,O53)</f>
        <v>57.790000000000013</v>
      </c>
      <c r="S53" s="28">
        <f t="shared" ref="S53:S57" si="29">AVERAGE(H53,L53,P53)</f>
        <v>7.7399999999999736</v>
      </c>
      <c r="T53" s="28">
        <f t="shared" ref="T53:T57" si="30">_xlfn.STDEV.S(F53,J53,N53)</f>
        <v>4.4820419453637443</v>
      </c>
      <c r="U53" s="28">
        <f t="shared" ref="U53:U57" si="31">_xlfn.STDEV.S(G53,K53,O53)</f>
        <v>4.746967453016711</v>
      </c>
      <c r="V53" s="28">
        <f t="shared" ref="V53:V57" si="32">_xlfn.STDEV.S(H53,L53,P53)</f>
        <v>0.57236352085019104</v>
      </c>
      <c r="W53" s="28">
        <f t="shared" ref="W53:W57" si="33">1.96*(T53/SQRT(3))</f>
        <v>5.0719079224029056</v>
      </c>
      <c r="X53" s="28">
        <f t="shared" ref="X53:X57" si="34">1.96*(U53/SQRT(3))</f>
        <v>5.3716993561938375</v>
      </c>
      <c r="Y53" s="33">
        <f t="shared" ref="Y53:Y57" si="35">1.96*(V53/SQRT(3))</f>
        <v>0.64769029636087239</v>
      </c>
    </row>
    <row r="54" spans="5:27">
      <c r="E54" s="6"/>
      <c r="H54" s="15"/>
      <c r="I54" s="6"/>
      <c r="L54" s="15"/>
      <c r="Q54" s="28"/>
      <c r="R54" s="28"/>
      <c r="S54" s="28"/>
      <c r="T54" s="28"/>
      <c r="U54" s="28"/>
      <c r="V54" s="28"/>
      <c r="W54" s="28"/>
      <c r="X54" s="28"/>
      <c r="Y54" s="33"/>
    </row>
    <row r="55" spans="5:27">
      <c r="E55" s="6">
        <v>5.6</v>
      </c>
      <c r="F55">
        <v>24.95</v>
      </c>
      <c r="G55">
        <v>66.650000000000006</v>
      </c>
      <c r="H55" s="15">
        <v>8.4</v>
      </c>
      <c r="I55" s="6">
        <v>5.6</v>
      </c>
      <c r="J55">
        <v>13.659999999999961</v>
      </c>
      <c r="K55">
        <v>79.260000000000019</v>
      </c>
      <c r="L55" s="15">
        <v>7.0800000000000196</v>
      </c>
      <c r="N55">
        <v>9.8999999999999311</v>
      </c>
      <c r="O55">
        <v>81.199999999999932</v>
      </c>
      <c r="P55">
        <v>8.90000000000013</v>
      </c>
      <c r="Q55" s="28">
        <f t="shared" si="27"/>
        <v>16.169999999999963</v>
      </c>
      <c r="R55" s="28">
        <f t="shared" si="28"/>
        <v>75.703333333333319</v>
      </c>
      <c r="S55" s="28">
        <f t="shared" si="29"/>
        <v>8.1266666666667167</v>
      </c>
      <c r="T55" s="28">
        <f t="shared" si="30"/>
        <v>7.8326687661358774</v>
      </c>
      <c r="U55" s="28">
        <f t="shared" si="31"/>
        <v>7.9001919807896428</v>
      </c>
      <c r="V55" s="28">
        <f t="shared" si="32"/>
        <v>0.94028364514832097</v>
      </c>
      <c r="W55" s="28">
        <f t="shared" si="33"/>
        <v>8.8634991043793772</v>
      </c>
      <c r="X55" s="28">
        <f t="shared" si="34"/>
        <v>8.9399088148469019</v>
      </c>
      <c r="Y55" s="33">
        <f t="shared" si="35"/>
        <v>1.0640311106563318</v>
      </c>
    </row>
    <row r="56" spans="5:27">
      <c r="E56" s="6"/>
      <c r="H56" s="15"/>
      <c r="I56" s="6"/>
      <c r="L56" s="15"/>
      <c r="Q56" s="28"/>
      <c r="R56" s="28"/>
      <c r="S56" s="28"/>
      <c r="T56" s="28"/>
      <c r="U56" s="28"/>
      <c r="V56" s="28"/>
      <c r="W56" s="28"/>
      <c r="X56" s="28"/>
      <c r="Y56" s="33"/>
    </row>
    <row r="57" spans="5:27">
      <c r="E57" s="27">
        <v>9.3000000000000007</v>
      </c>
      <c r="F57" s="3">
        <v>6.6</v>
      </c>
      <c r="G57" s="3">
        <v>85.55</v>
      </c>
      <c r="H57" s="17">
        <v>7.85</v>
      </c>
      <c r="I57" s="27">
        <v>9.3000000000000007</v>
      </c>
      <c r="J57" s="3">
        <v>6.2599999999999767</v>
      </c>
      <c r="K57" s="3">
        <v>82.100000000000065</v>
      </c>
      <c r="L57" s="17">
        <v>11.639999999999961</v>
      </c>
      <c r="M57" s="3"/>
      <c r="N57" s="3">
        <v>9.1999999999999638</v>
      </c>
      <c r="O57" s="3">
        <v>84.860000000000028</v>
      </c>
      <c r="P57" s="3">
        <v>5.9400000000000119</v>
      </c>
      <c r="Q57" s="30">
        <f t="shared" si="27"/>
        <v>7.3533333333333131</v>
      </c>
      <c r="R57" s="30">
        <f t="shared" si="28"/>
        <v>84.17000000000003</v>
      </c>
      <c r="S57" s="30">
        <f t="shared" si="29"/>
        <v>8.4766666666666577</v>
      </c>
      <c r="T57" s="30">
        <f t="shared" si="30"/>
        <v>1.6082702923741727</v>
      </c>
      <c r="U57" s="30">
        <f t="shared" si="31"/>
        <v>1.8255684046345346</v>
      </c>
      <c r="V57" s="30">
        <f t="shared" si="32"/>
        <v>2.9012123902488116</v>
      </c>
      <c r="W57" s="30">
        <f t="shared" si="33"/>
        <v>1.8199291610145374</v>
      </c>
      <c r="X57" s="30">
        <f t="shared" si="34"/>
        <v>2.0658251232860558</v>
      </c>
      <c r="Y57" s="34">
        <f t="shared" si="35"/>
        <v>3.2830308787934008</v>
      </c>
    </row>
    <row r="60" spans="5:27">
      <c r="S60" s="87" t="s">
        <v>84</v>
      </c>
      <c r="T60" s="87"/>
      <c r="U60" s="87"/>
      <c r="V60" s="87"/>
      <c r="W60" s="87"/>
    </row>
    <row r="61" spans="5:27">
      <c r="K61" s="87" t="s">
        <v>65</v>
      </c>
      <c r="L61" s="87"/>
      <c r="M61" s="87"/>
      <c r="S61" s="41"/>
      <c r="T61" s="42" t="s">
        <v>69</v>
      </c>
      <c r="U61" s="42" t="s">
        <v>70</v>
      </c>
      <c r="V61" s="42" t="s">
        <v>83</v>
      </c>
      <c r="W61" s="42" t="s">
        <v>82</v>
      </c>
      <c r="X61" s="42" t="s">
        <v>91</v>
      </c>
      <c r="Y61" s="43" t="s">
        <v>92</v>
      </c>
    </row>
    <row r="62" spans="5:27">
      <c r="F62" s="26"/>
      <c r="K62" t="s">
        <v>60</v>
      </c>
      <c r="L62" t="s">
        <v>63</v>
      </c>
      <c r="M62" t="s">
        <v>64</v>
      </c>
      <c r="N62" t="s">
        <v>93</v>
      </c>
      <c r="O62" t="s">
        <v>94</v>
      </c>
      <c r="P62" t="s">
        <v>95</v>
      </c>
      <c r="S62" s="6" t="s">
        <v>68</v>
      </c>
      <c r="T62" s="87">
        <v>0</v>
      </c>
      <c r="U62">
        <v>0</v>
      </c>
      <c r="V62" s="26">
        <v>10.023333333333353</v>
      </c>
      <c r="W62" s="28">
        <v>4.3266666666666787</v>
      </c>
      <c r="X62" s="26">
        <v>1.81</v>
      </c>
      <c r="Y62" s="33">
        <v>0.82299256645753471</v>
      </c>
      <c r="Z62" s="26"/>
    </row>
    <row r="63" spans="5:27">
      <c r="F63" s="26"/>
      <c r="G63" s="26"/>
      <c r="J63" s="77">
        <v>0</v>
      </c>
      <c r="K63" s="26">
        <v>10.023333333333353</v>
      </c>
      <c r="L63" s="26">
        <v>12.153333333333343</v>
      </c>
      <c r="M63" s="26">
        <v>14.656666666666675</v>
      </c>
      <c r="N63" s="26">
        <v>1.81</v>
      </c>
      <c r="O63" s="26">
        <v>3.68</v>
      </c>
      <c r="P63" s="26">
        <v>1.65</v>
      </c>
      <c r="Q63" s="26"/>
      <c r="S63" s="6" t="s">
        <v>71</v>
      </c>
      <c r="T63" s="87"/>
      <c r="U63">
        <v>2.8</v>
      </c>
      <c r="V63" s="26">
        <v>52.683333333333337</v>
      </c>
      <c r="W63" s="28">
        <v>7.5733333333333581</v>
      </c>
      <c r="X63" s="26">
        <v>3.9</v>
      </c>
      <c r="Y63" s="33">
        <v>2.3465856198125521</v>
      </c>
      <c r="Z63" s="26"/>
      <c r="AA63" s="26"/>
    </row>
    <row r="64" spans="5:27">
      <c r="F64" s="26"/>
      <c r="J64">
        <v>2.8</v>
      </c>
      <c r="K64" s="26">
        <v>52.683333333333337</v>
      </c>
      <c r="L64" s="26">
        <v>50.266666666666652</v>
      </c>
      <c r="M64" s="26">
        <v>57.790000000000013</v>
      </c>
      <c r="N64" s="26">
        <v>3.9</v>
      </c>
      <c r="O64" s="26">
        <v>1.48</v>
      </c>
      <c r="P64" s="26">
        <v>5.37</v>
      </c>
      <c r="S64" s="6" t="s">
        <v>72</v>
      </c>
      <c r="T64" s="87"/>
      <c r="U64">
        <v>5.6</v>
      </c>
      <c r="V64" s="26">
        <v>78.366666666666688</v>
      </c>
      <c r="W64" s="28">
        <v>10.119999999999981</v>
      </c>
      <c r="X64" s="26">
        <v>3.64</v>
      </c>
      <c r="Y64" s="33">
        <v>1.8668421250872222</v>
      </c>
    </row>
    <row r="65" spans="6:27">
      <c r="F65" s="26"/>
      <c r="G65" s="26"/>
      <c r="J65">
        <v>5.6</v>
      </c>
      <c r="K65" s="26">
        <v>78.366666666666688</v>
      </c>
      <c r="L65" s="26">
        <v>76.499999999999986</v>
      </c>
      <c r="M65" s="26">
        <v>75.703333333333319</v>
      </c>
      <c r="N65" s="26">
        <v>3.64</v>
      </c>
      <c r="O65" s="26">
        <v>5.61</v>
      </c>
      <c r="P65" s="26">
        <v>8.94</v>
      </c>
      <c r="Q65" s="26"/>
      <c r="S65" s="27" t="s">
        <v>73</v>
      </c>
      <c r="T65" s="90"/>
      <c r="U65" s="3">
        <v>9.3000000000000007</v>
      </c>
      <c r="V65" s="31">
        <v>89.236666666666636</v>
      </c>
      <c r="W65" s="30">
        <v>12.273333333333388</v>
      </c>
      <c r="X65" s="31">
        <v>1.93</v>
      </c>
      <c r="Y65" s="34">
        <v>1.9485112174284176</v>
      </c>
      <c r="AA65" s="26"/>
    </row>
    <row r="66" spans="6:27">
      <c r="F66" s="26"/>
      <c r="J66">
        <v>9.3000000000000007</v>
      </c>
      <c r="K66" s="26">
        <v>89.236666666666636</v>
      </c>
      <c r="L66" s="26">
        <v>84.436666666666667</v>
      </c>
      <c r="M66" s="26">
        <v>84.17000000000003</v>
      </c>
      <c r="N66" s="26">
        <v>1.93</v>
      </c>
      <c r="O66" s="26">
        <v>4.92</v>
      </c>
      <c r="P66" s="26">
        <v>2.0699999999999998</v>
      </c>
      <c r="S66" s="5" t="s">
        <v>74</v>
      </c>
      <c r="T66" s="92">
        <v>20</v>
      </c>
      <c r="U66" s="4">
        <v>0</v>
      </c>
      <c r="V66" s="47">
        <v>12.153333333333343</v>
      </c>
      <c r="W66" s="46">
        <v>6.8199999999999745</v>
      </c>
      <c r="X66" s="47">
        <v>3.68</v>
      </c>
      <c r="Y66" s="49">
        <v>2.3264905530290552</v>
      </c>
    </row>
    <row r="67" spans="6:27">
      <c r="F67" s="26"/>
      <c r="G67" s="26"/>
      <c r="K67" t="s">
        <v>60</v>
      </c>
      <c r="L67" t="s">
        <v>63</v>
      </c>
      <c r="M67" t="s">
        <v>64</v>
      </c>
      <c r="Q67" s="26"/>
      <c r="S67" s="6" t="s">
        <v>75</v>
      </c>
      <c r="T67" s="87"/>
      <c r="U67">
        <v>2.8</v>
      </c>
      <c r="V67" s="26">
        <v>50.266666666666652</v>
      </c>
      <c r="W67" s="28">
        <v>25.040000000000024</v>
      </c>
      <c r="X67" s="26">
        <v>1.48</v>
      </c>
      <c r="Y67" s="33">
        <v>4.0592352383176689</v>
      </c>
      <c r="AA67" s="26"/>
    </row>
    <row r="68" spans="6:27">
      <c r="F68" s="26"/>
      <c r="S68" s="6" t="s">
        <v>76</v>
      </c>
      <c r="T68" s="87"/>
      <c r="U68">
        <v>5.6</v>
      </c>
      <c r="V68" s="26">
        <v>76.499999999999986</v>
      </c>
      <c r="W68" s="28">
        <v>44.913333333333348</v>
      </c>
      <c r="X68" s="26">
        <v>5.61</v>
      </c>
      <c r="Y68" s="33">
        <v>2.3089580141507824</v>
      </c>
    </row>
    <row r="69" spans="6:27">
      <c r="F69" s="26"/>
      <c r="S69" s="27" t="s">
        <v>77</v>
      </c>
      <c r="T69" s="90"/>
      <c r="U69" s="3">
        <v>9.3000000000000007</v>
      </c>
      <c r="V69" s="31">
        <v>84.436666666666667</v>
      </c>
      <c r="W69" s="30">
        <v>48.926666666666648</v>
      </c>
      <c r="X69" s="31">
        <v>4.92</v>
      </c>
      <c r="Y69" s="34">
        <v>3.120143802953828</v>
      </c>
    </row>
    <row r="70" spans="6:27">
      <c r="F70" s="26"/>
      <c r="S70" s="6" t="s">
        <v>78</v>
      </c>
      <c r="T70" s="87">
        <v>40</v>
      </c>
      <c r="U70">
        <v>0</v>
      </c>
      <c r="V70" s="26">
        <v>14.656666666666675</v>
      </c>
      <c r="W70" s="28">
        <v>7.3000000000000105</v>
      </c>
      <c r="X70" s="26">
        <v>1.65</v>
      </c>
      <c r="Y70" s="33">
        <v>8.6409403315457585</v>
      </c>
      <c r="AA70" s="26"/>
    </row>
    <row r="71" spans="6:27">
      <c r="F71" s="26"/>
      <c r="S71" s="6" t="s">
        <v>79</v>
      </c>
      <c r="T71" s="87"/>
      <c r="U71">
        <v>2.8</v>
      </c>
      <c r="V71" s="26">
        <v>57.790000000000013</v>
      </c>
      <c r="W71" s="28">
        <v>37.926666666666677</v>
      </c>
      <c r="X71" s="26">
        <v>5.37</v>
      </c>
      <c r="Y71" s="33">
        <v>3.9502847919836936</v>
      </c>
    </row>
    <row r="72" spans="6:27">
      <c r="F72" s="26"/>
      <c r="S72" s="6" t="s">
        <v>80</v>
      </c>
      <c r="T72" s="87"/>
      <c r="U72">
        <v>5.6</v>
      </c>
      <c r="V72" s="26">
        <v>75.703333333333319</v>
      </c>
      <c r="W72" s="28">
        <v>48.653333333333308</v>
      </c>
      <c r="X72" s="26">
        <v>8.94</v>
      </c>
      <c r="Y72" s="33">
        <v>2.3907001299015</v>
      </c>
      <c r="AA72" s="26"/>
    </row>
    <row r="73" spans="6:27">
      <c r="F73" s="26"/>
      <c r="S73" s="27" t="s">
        <v>81</v>
      </c>
      <c r="T73" s="90"/>
      <c r="U73" s="3">
        <v>9.3000000000000007</v>
      </c>
      <c r="V73" s="31">
        <v>84.17000000000003</v>
      </c>
      <c r="W73" s="30">
        <v>52.026666666666678</v>
      </c>
      <c r="X73" s="31">
        <v>2.0699999999999998</v>
      </c>
      <c r="Y73" s="34">
        <v>1.3060785343071444</v>
      </c>
    </row>
    <row r="74" spans="6:27">
      <c r="F74" s="26"/>
      <c r="AA74" s="26"/>
    </row>
    <row r="75" spans="6:27">
      <c r="F75" s="26"/>
    </row>
    <row r="76" spans="6:27">
      <c r="F76" s="26"/>
    </row>
    <row r="77" spans="6:27">
      <c r="F77" s="26"/>
      <c r="AA77" s="26"/>
    </row>
    <row r="78" spans="6:27">
      <c r="F78" s="26"/>
    </row>
    <row r="79" spans="6:27">
      <c r="F79" s="26"/>
      <c r="AA79" s="26"/>
    </row>
    <row r="80" spans="6:27">
      <c r="F80" s="26"/>
    </row>
    <row r="81" spans="6:27">
      <c r="F81" s="26"/>
      <c r="AA81" s="26"/>
    </row>
    <row r="82" spans="6:27">
      <c r="F82" s="26"/>
    </row>
  </sheetData>
  <mergeCells count="14">
    <mergeCell ref="T70:T73"/>
    <mergeCell ref="K61:M61"/>
    <mergeCell ref="T3:V3"/>
    <mergeCell ref="Q36:S36"/>
    <mergeCell ref="T36:V36"/>
    <mergeCell ref="Q3:S3"/>
    <mergeCell ref="Q48:S48"/>
    <mergeCell ref="T48:V48"/>
    <mergeCell ref="S60:W60"/>
    <mergeCell ref="W3:Y3"/>
    <mergeCell ref="W36:Y36"/>
    <mergeCell ref="W48:Y48"/>
    <mergeCell ref="T62:T65"/>
    <mergeCell ref="T66:T69"/>
  </mergeCells>
  <phoneticPr fontId="3"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U73"/>
  <sheetViews>
    <sheetView topLeftCell="E57" workbookViewId="0">
      <selection activeCell="V61" sqref="V61"/>
    </sheetView>
  </sheetViews>
  <sheetFormatPr defaultRowHeight="14.4"/>
  <sheetData>
    <row r="2" spans="1:21" ht="15.6">
      <c r="S2" s="40" t="s">
        <v>90</v>
      </c>
      <c r="T2" s="39"/>
    </row>
    <row r="3" spans="1:21">
      <c r="E3" t="s">
        <v>9</v>
      </c>
      <c r="M3" s="91" t="s">
        <v>61</v>
      </c>
      <c r="N3" s="92"/>
      <c r="O3" s="93"/>
      <c r="P3" s="91" t="s">
        <v>62</v>
      </c>
      <c r="Q3" s="92"/>
      <c r="R3" s="93"/>
      <c r="S3" s="100" t="s">
        <v>89</v>
      </c>
      <c r="T3" s="101"/>
      <c r="U3" s="102"/>
    </row>
    <row r="4" spans="1:21">
      <c r="A4" s="5" t="s">
        <v>45</v>
      </c>
      <c r="B4" s="4" t="s">
        <v>55</v>
      </c>
      <c r="C4" s="4" t="s">
        <v>56</v>
      </c>
      <c r="D4" s="22" t="s">
        <v>57</v>
      </c>
      <c r="E4" s="5" t="s">
        <v>46</v>
      </c>
      <c r="F4" s="4" t="s">
        <v>55</v>
      </c>
      <c r="G4" s="4" t="s">
        <v>56</v>
      </c>
      <c r="H4" s="22" t="s">
        <v>57</v>
      </c>
      <c r="I4" s="4" t="s">
        <v>59</v>
      </c>
      <c r="J4" s="4" t="s">
        <v>55</v>
      </c>
      <c r="K4" s="4" t="s">
        <v>56</v>
      </c>
      <c r="L4" s="4" t="s">
        <v>57</v>
      </c>
      <c r="M4" s="6" t="s">
        <v>55</v>
      </c>
      <c r="N4" t="s">
        <v>58</v>
      </c>
      <c r="O4" s="15" t="s">
        <v>57</v>
      </c>
      <c r="P4" s="6" t="s">
        <v>55</v>
      </c>
      <c r="Q4" t="s">
        <v>58</v>
      </c>
      <c r="R4" s="15" t="s">
        <v>57</v>
      </c>
      <c r="S4" s="5" t="s">
        <v>55</v>
      </c>
      <c r="T4" s="4" t="s">
        <v>58</v>
      </c>
      <c r="U4" s="22" t="s">
        <v>57</v>
      </c>
    </row>
    <row r="5" spans="1:21">
      <c r="A5" s="6"/>
      <c r="D5" s="15"/>
      <c r="E5" s="6"/>
      <c r="H5" s="15"/>
      <c r="M5" s="6"/>
      <c r="O5" s="15"/>
      <c r="P5" s="6"/>
      <c r="R5" s="15"/>
      <c r="S5" s="6"/>
      <c r="U5" s="15"/>
    </row>
    <row r="6" spans="1:21">
      <c r="A6" s="44">
        <v>0</v>
      </c>
      <c r="B6" s="26">
        <v>91.279999999999987</v>
      </c>
      <c r="C6" s="26">
        <v>5.1599999999999646</v>
      </c>
      <c r="D6" s="29">
        <v>3.560000000000052</v>
      </c>
      <c r="E6" s="28">
        <v>0</v>
      </c>
      <c r="F6" s="26">
        <v>89.6</v>
      </c>
      <c r="G6" s="26">
        <v>4.0000000000000036</v>
      </c>
      <c r="H6" s="29">
        <v>6.4000000000000057</v>
      </c>
      <c r="I6" s="26"/>
      <c r="J6" s="26">
        <v>91.899999999999963</v>
      </c>
      <c r="K6" s="26">
        <v>3.8200000000000678</v>
      </c>
      <c r="L6" s="26">
        <v>4.2799999999999727</v>
      </c>
      <c r="M6" s="28">
        <f>AVERAGE(F6,J6,B6)</f>
        <v>90.926666666666634</v>
      </c>
      <c r="N6" s="28">
        <f t="shared" ref="N6:O6" si="0">AVERAGE(G6,K6,C6)</f>
        <v>4.3266666666666787</v>
      </c>
      <c r="O6" s="28">
        <f t="shared" si="0"/>
        <v>4.7466666666666768</v>
      </c>
      <c r="P6" s="28">
        <f>_xlfn.STDEV.S(B6,F6,J6)</f>
        <v>1.1900140055198092</v>
      </c>
      <c r="Q6" s="28">
        <f t="shared" ref="Q6:R6" si="1">_xlfn.STDEV.S(C6,G6,K6)</f>
        <v>0.7272780302836509</v>
      </c>
      <c r="R6" s="28">
        <f t="shared" si="1"/>
        <v>1.4763919985333487</v>
      </c>
      <c r="S6" s="28">
        <f>1.96*(P6/SQRT(3))</f>
        <v>1.3466276165955218</v>
      </c>
      <c r="T6" s="28">
        <f t="shared" ref="T6:U6" si="2">1.96*(Q6/SQRT(3))</f>
        <v>0.82299256645753471</v>
      </c>
      <c r="U6" s="33">
        <f t="shared" si="2"/>
        <v>1.6706948228539713</v>
      </c>
    </row>
    <row r="7" spans="1:21">
      <c r="A7" s="44"/>
      <c r="B7" s="26"/>
      <c r="C7" s="26"/>
      <c r="D7" s="29"/>
      <c r="E7" s="28"/>
      <c r="F7" s="26"/>
      <c r="G7" s="26"/>
      <c r="H7" s="29"/>
      <c r="I7" s="26"/>
      <c r="J7" s="26"/>
      <c r="K7" s="26"/>
      <c r="L7" s="26"/>
      <c r="M7" s="28"/>
      <c r="N7" s="28"/>
      <c r="O7" s="28"/>
      <c r="P7" s="28"/>
      <c r="Q7" s="28"/>
      <c r="R7" s="28"/>
      <c r="S7" s="28"/>
      <c r="T7" s="28"/>
      <c r="U7" s="33"/>
    </row>
    <row r="8" spans="1:21">
      <c r="A8" s="44">
        <v>2.8</v>
      </c>
      <c r="B8" s="26">
        <v>87.08</v>
      </c>
      <c r="C8" s="26">
        <v>9.9000000000000199</v>
      </c>
      <c r="D8" s="29">
        <v>3.0199999999999783</v>
      </c>
      <c r="E8" s="28">
        <v>2.8</v>
      </c>
      <c r="F8" s="26">
        <v>88.999999999999972</v>
      </c>
      <c r="G8" s="26">
        <v>6.899999999999995</v>
      </c>
      <c r="H8" s="29">
        <v>4.1000000000000369</v>
      </c>
      <c r="I8" s="26"/>
      <c r="J8" s="26">
        <v>84.959999999999965</v>
      </c>
      <c r="K8" s="26">
        <v>5.9200000000000585</v>
      </c>
      <c r="L8" s="26">
        <v>9.1199999999999726</v>
      </c>
      <c r="M8" s="28">
        <f t="shared" ref="M8:M12" si="3">AVERAGE(F8,J8,B8)</f>
        <v>87.013333333333307</v>
      </c>
      <c r="N8" s="28">
        <f t="shared" ref="N8:N12" si="4">AVERAGE(G8,K8,C8)</f>
        <v>7.5733333333333581</v>
      </c>
      <c r="O8" s="28">
        <f t="shared" ref="O8:O12" si="5">AVERAGE(H8,L8,D8)</f>
        <v>5.4133333333333296</v>
      </c>
      <c r="P8" s="28">
        <f t="shared" ref="P8:P12" si="6">_xlfn.STDEV.S(B8,F8,J8)</f>
        <v>2.0208249140718126</v>
      </c>
      <c r="Q8" s="28">
        <f t="shared" ref="Q8:Q12" si="7">_xlfn.STDEV.S(C8,G8,K8)</f>
        <v>2.073676284605023</v>
      </c>
      <c r="R8" s="28">
        <f t="shared" ref="R8:R12" si="8">_xlfn.STDEV.S(D8,H8,L8)</f>
        <v>3.2551702464438375</v>
      </c>
      <c r="S8" s="28">
        <f t="shared" ref="S8:S12" si="9">1.96*(P8/SQRT(3))</f>
        <v>2.2867786639239487</v>
      </c>
      <c r="T8" s="28">
        <f t="shared" ref="T8:T12" si="10">1.96*(Q8/SQRT(3))</f>
        <v>2.3465856198125521</v>
      </c>
      <c r="U8" s="33">
        <f t="shared" ref="U8:U12" si="11">1.96*(R8/SQRT(3))</f>
        <v>3.6835718993631241</v>
      </c>
    </row>
    <row r="9" spans="1:21">
      <c r="A9" s="44"/>
      <c r="B9" s="26"/>
      <c r="C9" s="26"/>
      <c r="D9" s="29"/>
      <c r="E9" s="28"/>
      <c r="F9" s="26"/>
      <c r="G9" s="26"/>
      <c r="H9" s="29"/>
      <c r="I9" s="26"/>
      <c r="J9" s="26"/>
      <c r="K9" s="26"/>
      <c r="L9" s="26"/>
      <c r="M9" s="28"/>
      <c r="N9" s="28"/>
      <c r="O9" s="28"/>
      <c r="P9" s="28"/>
      <c r="Q9" s="28"/>
      <c r="R9" s="28"/>
      <c r="S9" s="28"/>
      <c r="T9" s="28"/>
      <c r="U9" s="33"/>
    </row>
    <row r="10" spans="1:21">
      <c r="A10" s="44">
        <v>5.6</v>
      </c>
      <c r="B10" s="26">
        <v>83.800000000000011</v>
      </c>
      <c r="C10" s="26">
        <v>11.920000000000019</v>
      </c>
      <c r="D10" s="29">
        <v>4.2799999999999727</v>
      </c>
      <c r="E10" s="28">
        <v>5.6</v>
      </c>
      <c r="F10" s="26">
        <v>80.90000000000002</v>
      </c>
      <c r="G10" s="26">
        <v>9.7599999999999909</v>
      </c>
      <c r="H10" s="29">
        <v>9.3399999999999928</v>
      </c>
      <c r="I10" s="26"/>
      <c r="J10" s="26">
        <v>87.05999999999996</v>
      </c>
      <c r="K10" s="26">
        <v>8.6799999999999322</v>
      </c>
      <c r="L10" s="26">
        <v>4.2600000000001081</v>
      </c>
      <c r="M10" s="28">
        <f t="shared" si="3"/>
        <v>83.92</v>
      </c>
      <c r="N10" s="28">
        <f t="shared" si="4"/>
        <v>10.119999999999981</v>
      </c>
      <c r="O10" s="28">
        <f t="shared" si="5"/>
        <v>5.9600000000000248</v>
      </c>
      <c r="P10" s="28">
        <f t="shared" si="6"/>
        <v>3.0817527480315179</v>
      </c>
      <c r="Q10" s="28">
        <f t="shared" si="7"/>
        <v>1.649727250184144</v>
      </c>
      <c r="R10" s="28">
        <f t="shared" si="8"/>
        <v>2.9271829461104466</v>
      </c>
      <c r="S10" s="28">
        <f t="shared" si="9"/>
        <v>3.4873315261576572</v>
      </c>
      <c r="T10" s="28">
        <f t="shared" si="10"/>
        <v>1.8668421250872222</v>
      </c>
      <c r="U10" s="33">
        <f t="shared" si="11"/>
        <v>3.3124193293321302</v>
      </c>
    </row>
    <row r="11" spans="1:21">
      <c r="A11" s="44"/>
      <c r="B11" s="26"/>
      <c r="C11" s="26"/>
      <c r="D11" s="29"/>
      <c r="E11" s="28"/>
      <c r="F11" s="26"/>
      <c r="G11" s="26"/>
      <c r="H11" s="29"/>
      <c r="I11" s="26"/>
      <c r="J11" s="26"/>
      <c r="K11" s="26"/>
      <c r="L11" s="26"/>
      <c r="M11" s="28"/>
      <c r="N11" s="28"/>
      <c r="O11" s="28"/>
      <c r="P11" s="28"/>
      <c r="Q11" s="28"/>
      <c r="R11" s="28"/>
      <c r="S11" s="28"/>
      <c r="T11" s="28"/>
      <c r="U11" s="33"/>
    </row>
    <row r="12" spans="1:21">
      <c r="A12" s="45">
        <v>9.3000000000000007</v>
      </c>
      <c r="B12" s="31">
        <v>80.760000000000076</v>
      </c>
      <c r="C12" s="31">
        <v>14.040000000000052</v>
      </c>
      <c r="D12" s="32">
        <v>5.1999999999998714</v>
      </c>
      <c r="E12" s="30">
        <v>9.3000000000000007</v>
      </c>
      <c r="F12" s="31">
        <v>79.260000000000019</v>
      </c>
      <c r="G12" s="31">
        <v>10.600000000000076</v>
      </c>
      <c r="H12" s="32">
        <v>10.139999999999905</v>
      </c>
      <c r="I12" s="31"/>
      <c r="J12" s="31">
        <v>82.219999999999956</v>
      </c>
      <c r="K12" s="31">
        <v>12.180000000000035</v>
      </c>
      <c r="L12" s="31">
        <v>5.600000000000005</v>
      </c>
      <c r="M12" s="30">
        <f t="shared" si="3"/>
        <v>80.746666666666684</v>
      </c>
      <c r="N12" s="30">
        <f t="shared" si="4"/>
        <v>12.273333333333388</v>
      </c>
      <c r="O12" s="30">
        <f t="shared" si="5"/>
        <v>6.9799999999999267</v>
      </c>
      <c r="P12" s="30">
        <f t="shared" si="6"/>
        <v>1.480045044359543</v>
      </c>
      <c r="Q12" s="30">
        <f t="shared" si="7"/>
        <v>1.7218981773999524</v>
      </c>
      <c r="R12" s="30">
        <f t="shared" si="8"/>
        <v>2.7439387748271495</v>
      </c>
      <c r="S12" s="30">
        <f t="shared" si="9"/>
        <v>1.6748286333565574</v>
      </c>
      <c r="T12" s="30">
        <f t="shared" si="10"/>
        <v>1.9485112174284176</v>
      </c>
      <c r="U12" s="34">
        <f t="shared" si="11"/>
        <v>3.1050590289611613</v>
      </c>
    </row>
    <row r="13" spans="1:21">
      <c r="A13" s="26"/>
      <c r="B13" s="26"/>
      <c r="C13" s="26"/>
      <c r="D13" s="26"/>
      <c r="E13" s="26"/>
      <c r="F13" s="26"/>
      <c r="G13" s="26"/>
      <c r="H13" s="26"/>
      <c r="I13" s="26"/>
      <c r="J13" s="26"/>
      <c r="K13" s="26"/>
      <c r="L13" s="26"/>
      <c r="M13" s="26"/>
      <c r="N13" s="26"/>
      <c r="O13" s="26"/>
      <c r="P13" s="26"/>
      <c r="Q13" s="26"/>
      <c r="R13" s="26"/>
      <c r="S13" s="26"/>
      <c r="T13" s="26"/>
      <c r="U13" s="26"/>
    </row>
    <row r="14" spans="1:21">
      <c r="A14" s="26"/>
      <c r="B14" s="26"/>
      <c r="C14" s="26"/>
      <c r="D14" s="26"/>
      <c r="E14" s="26"/>
      <c r="F14" s="26"/>
      <c r="G14" s="26"/>
      <c r="H14" s="26"/>
      <c r="I14" s="26"/>
      <c r="J14" s="26"/>
      <c r="K14" s="26"/>
      <c r="L14" s="26"/>
      <c r="M14" s="26"/>
      <c r="N14" s="26"/>
      <c r="O14" s="26"/>
      <c r="P14" s="26"/>
      <c r="Q14" s="26"/>
      <c r="R14" s="26"/>
      <c r="S14" s="26"/>
      <c r="T14" s="26"/>
      <c r="U14" s="26"/>
    </row>
    <row r="15" spans="1:21">
      <c r="A15" s="26"/>
      <c r="B15" s="26"/>
      <c r="C15" s="26"/>
      <c r="D15" s="26"/>
      <c r="E15" s="26" t="s">
        <v>18</v>
      </c>
      <c r="F15" s="26"/>
      <c r="G15" s="26"/>
      <c r="H15" s="26"/>
      <c r="I15" s="26"/>
      <c r="J15" s="26"/>
      <c r="K15" s="26"/>
      <c r="L15" s="26"/>
      <c r="M15" s="106" t="s">
        <v>61</v>
      </c>
      <c r="N15" s="107"/>
      <c r="O15" s="108"/>
      <c r="P15" s="106" t="s">
        <v>62</v>
      </c>
      <c r="Q15" s="107"/>
      <c r="R15" s="108"/>
      <c r="S15" s="103" t="s">
        <v>89</v>
      </c>
      <c r="T15" s="104"/>
      <c r="U15" s="105"/>
    </row>
    <row r="16" spans="1:21">
      <c r="A16" s="46" t="s">
        <v>45</v>
      </c>
      <c r="B16" s="47" t="s">
        <v>55</v>
      </c>
      <c r="C16" s="47" t="s">
        <v>56</v>
      </c>
      <c r="D16" s="48" t="s">
        <v>57</v>
      </c>
      <c r="E16" s="46" t="s">
        <v>46</v>
      </c>
      <c r="F16" s="47" t="s">
        <v>55</v>
      </c>
      <c r="G16" s="47" t="s">
        <v>56</v>
      </c>
      <c r="H16" s="48" t="s">
        <v>57</v>
      </c>
      <c r="I16" s="47" t="s">
        <v>59</v>
      </c>
      <c r="J16" s="47" t="s">
        <v>55</v>
      </c>
      <c r="K16" s="47" t="s">
        <v>56</v>
      </c>
      <c r="L16" s="47" t="s">
        <v>57</v>
      </c>
      <c r="M16" s="28" t="s">
        <v>55</v>
      </c>
      <c r="N16" s="26" t="s">
        <v>58</v>
      </c>
      <c r="O16" s="29" t="s">
        <v>57</v>
      </c>
      <c r="P16" s="28" t="s">
        <v>55</v>
      </c>
      <c r="Q16" s="26" t="s">
        <v>58</v>
      </c>
      <c r="R16" s="29" t="s">
        <v>57</v>
      </c>
      <c r="S16" s="46" t="s">
        <v>55</v>
      </c>
      <c r="T16" s="47" t="s">
        <v>58</v>
      </c>
      <c r="U16" s="48" t="s">
        <v>57</v>
      </c>
    </row>
    <row r="17" spans="1:21">
      <c r="A17" s="28"/>
      <c r="B17" s="26"/>
      <c r="C17" s="26"/>
      <c r="D17" s="29"/>
      <c r="E17" s="28"/>
      <c r="F17" s="26"/>
      <c r="G17" s="26"/>
      <c r="H17" s="29"/>
      <c r="I17" s="26"/>
      <c r="J17" s="26"/>
      <c r="K17" s="26"/>
      <c r="L17" s="26"/>
      <c r="M17" s="28"/>
      <c r="N17" s="26"/>
      <c r="O17" s="29"/>
      <c r="P17" s="28"/>
      <c r="Q17" s="26"/>
      <c r="R17" s="29"/>
      <c r="S17" s="28"/>
      <c r="T17" s="26"/>
      <c r="U17" s="29"/>
    </row>
    <row r="18" spans="1:21">
      <c r="A18" s="44">
        <v>0</v>
      </c>
      <c r="B18" s="26">
        <v>85.97999999999999</v>
      </c>
      <c r="C18" s="26">
        <v>8.9599999999999902</v>
      </c>
      <c r="D18" s="29">
        <v>5.06000000000002</v>
      </c>
      <c r="E18" s="28">
        <v>0</v>
      </c>
      <c r="F18" s="26">
        <v>86.80000000000004</v>
      </c>
      <c r="G18" s="26">
        <v>4.8599999999999532</v>
      </c>
      <c r="H18" s="29">
        <v>8.3400000000000141</v>
      </c>
      <c r="I18" s="26"/>
      <c r="J18" s="26">
        <v>84.360000000000042</v>
      </c>
      <c r="K18" s="26">
        <v>6.6399999999999793</v>
      </c>
      <c r="L18" s="26">
        <v>8.9999999999999858</v>
      </c>
      <c r="M18" s="28">
        <f>AVERAGE(B18,F18,J18)</f>
        <v>85.713333333333367</v>
      </c>
      <c r="N18" s="28">
        <f t="shared" ref="N18:O18" si="12">AVERAGE(C18,G18,K18)</f>
        <v>6.8199999999999745</v>
      </c>
      <c r="O18" s="28">
        <f t="shared" si="12"/>
        <v>7.466666666666673</v>
      </c>
      <c r="P18" s="28">
        <f>_xlfn.STDEV.S(B18,F18,J18)</f>
        <v>1.2416655480979235</v>
      </c>
      <c r="Q18" s="28">
        <f t="shared" ref="Q18:R18" si="13">_xlfn.STDEV.S(C18,G18,K18)</f>
        <v>2.0559182863139482</v>
      </c>
      <c r="R18" s="28">
        <f t="shared" si="13"/>
        <v>2.1101974631141189</v>
      </c>
      <c r="S18" s="28">
        <f>1.96*(P18/SQRT(3))</f>
        <v>1.4050768393381279</v>
      </c>
      <c r="T18" s="28">
        <f t="shared" ref="T18:U18" si="14">1.96*(Q18/SQRT(3))</f>
        <v>2.3264905530290552</v>
      </c>
      <c r="U18" s="33">
        <f t="shared" si="14"/>
        <v>2.3879132238095155</v>
      </c>
    </row>
    <row r="19" spans="1:21">
      <c r="A19" s="44"/>
      <c r="B19" s="26"/>
      <c r="C19" s="26"/>
      <c r="D19" s="29"/>
      <c r="E19" s="28"/>
      <c r="F19" s="26"/>
      <c r="G19" s="26"/>
      <c r="H19" s="29"/>
      <c r="I19" s="26"/>
      <c r="J19" s="26"/>
      <c r="K19" s="26"/>
      <c r="L19" s="26"/>
      <c r="M19" s="28"/>
      <c r="N19" s="28"/>
      <c r="O19" s="28"/>
      <c r="P19" s="28"/>
      <c r="Q19" s="28"/>
      <c r="R19" s="28"/>
      <c r="S19" s="28"/>
      <c r="T19" s="28"/>
      <c r="U19" s="33"/>
    </row>
    <row r="20" spans="1:21">
      <c r="A20" s="44">
        <v>2.8</v>
      </c>
      <c r="B20" s="26">
        <v>67.780000000000044</v>
      </c>
      <c r="C20" s="26">
        <v>27.59999999999998</v>
      </c>
      <c r="D20" s="29">
        <v>4.6199999999999797</v>
      </c>
      <c r="E20" s="28">
        <v>2.8</v>
      </c>
      <c r="F20" s="26">
        <v>69.919999999999931</v>
      </c>
      <c r="G20" s="26">
        <v>20.940000000000047</v>
      </c>
      <c r="H20" s="29">
        <v>9.1400000000000148</v>
      </c>
      <c r="I20" s="26"/>
      <c r="J20" s="26">
        <v>64.02000000000001</v>
      </c>
      <c r="K20" s="26">
        <v>26.580000000000048</v>
      </c>
      <c r="L20" s="26">
        <v>9.3999999999999417</v>
      </c>
      <c r="M20" s="28">
        <f t="shared" ref="M20:M24" si="15">AVERAGE(B20,F20,J20)</f>
        <v>67.239999999999995</v>
      </c>
      <c r="N20" s="28">
        <f t="shared" ref="N20:N24" si="16">AVERAGE(C20,G20,K20)</f>
        <v>25.040000000000024</v>
      </c>
      <c r="O20" s="28">
        <f t="shared" ref="O20:O24" si="17">AVERAGE(D20,H20,L20)</f>
        <v>7.7199999999999784</v>
      </c>
      <c r="P20" s="28">
        <f t="shared" ref="P20:P24" si="18">_xlfn.STDEV.S(B20,F20,J20)</f>
        <v>2.9868377927165386</v>
      </c>
      <c r="Q20" s="28">
        <f t="shared" ref="Q20:Q24" si="19">_xlfn.STDEV.S(C20,G20,K20)</f>
        <v>3.5871437105306954</v>
      </c>
      <c r="R20" s="28">
        <f t="shared" ref="R20:R24" si="20">_xlfn.STDEV.S(D20,H20,L20)</f>
        <v>2.6878243990260975</v>
      </c>
      <c r="S20" s="28">
        <f t="shared" ref="S20:S24" si="21">1.96*(P20/SQRT(3))</f>
        <v>3.3799251431552566</v>
      </c>
      <c r="T20" s="28">
        <f t="shared" ref="T20:T24" si="22">1.96*(Q20/SQRT(3))</f>
        <v>4.0592352383176689</v>
      </c>
      <c r="U20" s="33">
        <f t="shared" ref="U20:U24" si="23">1.96*(R20/SQRT(3))</f>
        <v>3.0415596350118363</v>
      </c>
    </row>
    <row r="21" spans="1:21">
      <c r="A21" s="44"/>
      <c r="B21" s="26"/>
      <c r="C21" s="26"/>
      <c r="D21" s="29"/>
      <c r="E21" s="28"/>
      <c r="F21" s="26"/>
      <c r="G21" s="26"/>
      <c r="H21" s="29"/>
      <c r="I21" s="26"/>
      <c r="J21" s="26"/>
      <c r="K21" s="26"/>
      <c r="L21" s="26"/>
      <c r="M21" s="28"/>
      <c r="N21" s="28"/>
      <c r="O21" s="28"/>
      <c r="P21" s="28"/>
      <c r="Q21" s="28"/>
      <c r="R21" s="28"/>
      <c r="S21" s="28"/>
      <c r="T21" s="28"/>
      <c r="U21" s="33"/>
    </row>
    <row r="22" spans="1:21">
      <c r="A22" s="44">
        <v>5.6</v>
      </c>
      <c r="B22" s="26">
        <v>49.019999999999975</v>
      </c>
      <c r="C22" s="26">
        <v>46.680000000000007</v>
      </c>
      <c r="D22" s="29">
        <v>4.3000000000000149</v>
      </c>
      <c r="E22" s="28">
        <v>5.6</v>
      </c>
      <c r="F22" s="26">
        <v>47.499999999999964</v>
      </c>
      <c r="G22" s="26">
        <v>42.680000000000007</v>
      </c>
      <c r="H22" s="29">
        <v>9.8200000000000287</v>
      </c>
      <c r="I22" s="26"/>
      <c r="J22" s="26">
        <v>50.279999999999973</v>
      </c>
      <c r="K22" s="26">
        <v>45.380000000000024</v>
      </c>
      <c r="L22" s="26">
        <v>4.3400000000000105</v>
      </c>
      <c r="M22" s="28">
        <f t="shared" si="15"/>
        <v>48.933333333333302</v>
      </c>
      <c r="N22" s="28">
        <f t="shared" si="16"/>
        <v>44.913333333333348</v>
      </c>
      <c r="O22" s="28">
        <f t="shared" si="17"/>
        <v>6.1533333333333511</v>
      </c>
      <c r="P22" s="28">
        <f t="shared" si="18"/>
        <v>1.3920249039917876</v>
      </c>
      <c r="Q22" s="28">
        <f t="shared" si="19"/>
        <v>2.0404247923737211</v>
      </c>
      <c r="R22" s="28">
        <f t="shared" si="20"/>
        <v>3.1754894635840607</v>
      </c>
      <c r="S22" s="28">
        <f t="shared" si="21"/>
        <v>1.5752244679551102</v>
      </c>
      <c r="T22" s="28">
        <f t="shared" si="22"/>
        <v>2.3089580141507824</v>
      </c>
      <c r="U22" s="33">
        <f t="shared" si="23"/>
        <v>3.5934046053537925</v>
      </c>
    </row>
    <row r="23" spans="1:21">
      <c r="A23" s="44"/>
      <c r="B23" s="26"/>
      <c r="C23" s="26"/>
      <c r="D23" s="29"/>
      <c r="E23" s="28"/>
      <c r="F23" s="26"/>
      <c r="G23" s="26"/>
      <c r="H23" s="29"/>
      <c r="I23" s="26"/>
      <c r="J23" s="26"/>
      <c r="K23" s="26"/>
      <c r="L23" s="26"/>
      <c r="M23" s="28"/>
      <c r="N23" s="28"/>
      <c r="O23" s="28"/>
      <c r="P23" s="28"/>
      <c r="Q23" s="28"/>
      <c r="R23" s="28"/>
      <c r="S23" s="28"/>
      <c r="T23" s="28"/>
      <c r="U23" s="33"/>
    </row>
    <row r="24" spans="1:21">
      <c r="A24" s="45">
        <v>9.3000000000000007</v>
      </c>
      <c r="B24" s="31">
        <v>45.16</v>
      </c>
      <c r="C24" s="31">
        <v>50.919999999999987</v>
      </c>
      <c r="D24" s="32">
        <v>3.9200000000000124</v>
      </c>
      <c r="E24" s="30">
        <v>9.3000000000000007</v>
      </c>
      <c r="F24" s="31">
        <v>45.260000000000034</v>
      </c>
      <c r="G24" s="31">
        <v>45.779999999999973</v>
      </c>
      <c r="H24" s="32">
        <v>8.9599999999999902</v>
      </c>
      <c r="I24" s="31"/>
      <c r="J24" s="31">
        <v>44.560000000000066</v>
      </c>
      <c r="K24" s="31">
        <v>50.079999999999991</v>
      </c>
      <c r="L24" s="31">
        <v>5.3599999999999426</v>
      </c>
      <c r="M24" s="30">
        <f t="shared" si="15"/>
        <v>44.993333333333368</v>
      </c>
      <c r="N24" s="30">
        <f t="shared" si="16"/>
        <v>48.926666666666648</v>
      </c>
      <c r="O24" s="30">
        <f t="shared" si="17"/>
        <v>6.0799999999999814</v>
      </c>
      <c r="P24" s="30">
        <f t="shared" si="18"/>
        <v>0.37859388971999136</v>
      </c>
      <c r="Q24" s="30">
        <f t="shared" si="19"/>
        <v>2.7572691804271456</v>
      </c>
      <c r="R24" s="30">
        <f t="shared" si="20"/>
        <v>2.5959969183340701</v>
      </c>
      <c r="S24" s="30">
        <f t="shared" si="21"/>
        <v>0.42841931692103363</v>
      </c>
      <c r="T24" s="30">
        <f t="shared" si="22"/>
        <v>3.120143802953828</v>
      </c>
      <c r="U24" s="34">
        <f t="shared" si="23"/>
        <v>2.9376470584466041</v>
      </c>
    </row>
    <row r="25" spans="1:21">
      <c r="A25" s="26"/>
      <c r="B25" s="26"/>
      <c r="C25" s="26"/>
      <c r="D25" s="26"/>
      <c r="E25" s="26"/>
      <c r="F25" s="26"/>
      <c r="G25" s="26"/>
      <c r="H25" s="26"/>
      <c r="I25" s="26"/>
      <c r="J25" s="26"/>
      <c r="K25" s="26"/>
      <c r="L25" s="26"/>
      <c r="M25" s="26"/>
      <c r="N25" s="26"/>
      <c r="O25" s="26"/>
      <c r="P25" s="26"/>
      <c r="Q25" s="26"/>
      <c r="R25" s="26"/>
      <c r="S25" s="26"/>
      <c r="T25" s="26"/>
      <c r="U25" s="26"/>
    </row>
    <row r="26" spans="1:21">
      <c r="A26" s="26"/>
      <c r="B26" s="26"/>
      <c r="C26" s="26"/>
      <c r="D26" s="26"/>
      <c r="E26" s="26"/>
      <c r="F26" s="26"/>
      <c r="G26" s="26"/>
      <c r="H26" s="26"/>
      <c r="I26" s="26"/>
      <c r="J26" s="26"/>
      <c r="K26" s="26"/>
      <c r="L26" s="26"/>
      <c r="M26" s="26"/>
      <c r="N26" s="26"/>
      <c r="O26" s="26"/>
      <c r="P26" s="26"/>
      <c r="Q26" s="26"/>
      <c r="R26" s="26"/>
      <c r="S26" s="26"/>
      <c r="T26" s="26"/>
      <c r="U26" s="26"/>
    </row>
    <row r="27" spans="1:21">
      <c r="A27" s="26"/>
      <c r="B27" s="26"/>
      <c r="C27" s="26"/>
      <c r="D27" s="26"/>
      <c r="E27" s="26" t="s">
        <v>19</v>
      </c>
      <c r="F27" s="26"/>
      <c r="G27" s="26"/>
      <c r="H27" s="26"/>
      <c r="I27" s="26"/>
      <c r="J27" s="26"/>
      <c r="K27" s="26"/>
      <c r="L27" s="26"/>
      <c r="M27" s="106" t="s">
        <v>61</v>
      </c>
      <c r="N27" s="107"/>
      <c r="O27" s="108"/>
      <c r="P27" s="106" t="s">
        <v>62</v>
      </c>
      <c r="Q27" s="107"/>
      <c r="R27" s="108"/>
      <c r="S27" s="103" t="s">
        <v>89</v>
      </c>
      <c r="T27" s="104"/>
      <c r="U27" s="105"/>
    </row>
    <row r="28" spans="1:21">
      <c r="A28" s="46" t="s">
        <v>45</v>
      </c>
      <c r="B28" s="47" t="s">
        <v>55</v>
      </c>
      <c r="C28" s="47" t="s">
        <v>56</v>
      </c>
      <c r="D28" s="48" t="s">
        <v>57</v>
      </c>
      <c r="E28" s="46" t="s">
        <v>46</v>
      </c>
      <c r="F28" s="47" t="s">
        <v>55</v>
      </c>
      <c r="G28" s="47" t="s">
        <v>56</v>
      </c>
      <c r="H28" s="48" t="s">
        <v>57</v>
      </c>
      <c r="I28" s="47" t="s">
        <v>59</v>
      </c>
      <c r="J28" s="47" t="s">
        <v>55</v>
      </c>
      <c r="K28" s="47" t="s">
        <v>56</v>
      </c>
      <c r="L28" s="47" t="s">
        <v>57</v>
      </c>
      <c r="M28" s="28" t="s">
        <v>55</v>
      </c>
      <c r="N28" s="26" t="s">
        <v>58</v>
      </c>
      <c r="O28" s="29" t="s">
        <v>57</v>
      </c>
      <c r="P28" s="28" t="s">
        <v>55</v>
      </c>
      <c r="Q28" s="26" t="s">
        <v>58</v>
      </c>
      <c r="R28" s="29" t="s">
        <v>57</v>
      </c>
      <c r="S28" s="46" t="s">
        <v>55</v>
      </c>
      <c r="T28" s="47" t="s">
        <v>58</v>
      </c>
      <c r="U28" s="48" t="s">
        <v>57</v>
      </c>
    </row>
    <row r="29" spans="1:21">
      <c r="A29" s="28"/>
      <c r="B29" s="26"/>
      <c r="C29" s="26"/>
      <c r="D29" s="29"/>
      <c r="E29" s="28"/>
      <c r="F29" s="26"/>
      <c r="G29" s="26"/>
      <c r="H29" s="29"/>
      <c r="I29" s="26"/>
      <c r="J29" s="26"/>
      <c r="K29" s="26"/>
      <c r="L29" s="26"/>
      <c r="M29" s="28"/>
      <c r="N29" s="26"/>
      <c r="O29" s="29"/>
      <c r="P29" s="28"/>
      <c r="Q29" s="26"/>
      <c r="R29" s="29"/>
      <c r="S29" s="28"/>
      <c r="T29" s="26"/>
      <c r="U29" s="29"/>
    </row>
    <row r="30" spans="1:21">
      <c r="A30" s="44">
        <v>0</v>
      </c>
      <c r="B30" s="26">
        <v>79.940000000000026</v>
      </c>
      <c r="C30" s="26">
        <v>15.800000000000036</v>
      </c>
      <c r="D30" s="29">
        <v>4.2599999999999305</v>
      </c>
      <c r="E30" s="28">
        <v>0</v>
      </c>
      <c r="F30" s="26">
        <v>89.48</v>
      </c>
      <c r="G30" s="26">
        <v>1.0199999999999321</v>
      </c>
      <c r="H30" s="29">
        <v>9.5000000000000639</v>
      </c>
      <c r="I30" s="26"/>
      <c r="J30" s="26">
        <v>90.199999999999932</v>
      </c>
      <c r="K30" s="26">
        <v>5.0800000000000622</v>
      </c>
      <c r="L30" s="26">
        <v>4.7200000000000131</v>
      </c>
      <c r="M30" s="28">
        <f>AVERAGE(B30,F30,J30)</f>
        <v>86.539999999999978</v>
      </c>
      <c r="N30" s="28">
        <f t="shared" ref="N30:O30" si="24">AVERAGE(C30,G30,K30)</f>
        <v>7.3000000000000105</v>
      </c>
      <c r="O30" s="28">
        <f t="shared" si="24"/>
        <v>6.1600000000000028</v>
      </c>
      <c r="P30" s="28">
        <f>_xlfn.STDEV.S(B30,F30,J30)</f>
        <v>5.7270935036892485</v>
      </c>
      <c r="Q30" s="28">
        <f t="shared" ref="Q30:R30" si="25">_xlfn.STDEV.S(C30,G30,K30)</f>
        <v>7.635993713983833</v>
      </c>
      <c r="R30" s="28">
        <f t="shared" si="25"/>
        <v>2.901654700339158</v>
      </c>
      <c r="S30" s="28">
        <f>1.96*(P30/SQRT(3))</f>
        <v>6.4808163930171236</v>
      </c>
      <c r="T30" s="28">
        <f t="shared" ref="T30:U30" si="26">1.96*(Q30/SQRT(3))</f>
        <v>8.6409403315457585</v>
      </c>
      <c r="U30" s="33">
        <f t="shared" si="26"/>
        <v>3.2835313997788655</v>
      </c>
    </row>
    <row r="31" spans="1:21">
      <c r="A31" s="44"/>
      <c r="B31" s="26"/>
      <c r="C31" s="26"/>
      <c r="D31" s="29"/>
      <c r="E31" s="28"/>
      <c r="F31" s="26"/>
      <c r="G31" s="26"/>
      <c r="H31" s="29"/>
      <c r="I31" s="26"/>
      <c r="J31" s="26"/>
      <c r="K31" s="26"/>
      <c r="L31" s="26"/>
      <c r="M31" s="28"/>
      <c r="N31" s="28"/>
      <c r="O31" s="28"/>
      <c r="P31" s="28"/>
      <c r="Q31" s="28"/>
      <c r="R31" s="28"/>
      <c r="S31" s="28"/>
      <c r="T31" s="28"/>
      <c r="U31" s="33"/>
    </row>
    <row r="32" spans="1:21">
      <c r="A32" s="44">
        <v>2.8</v>
      </c>
      <c r="B32" s="26">
        <v>56.099999999999994</v>
      </c>
      <c r="C32" s="26">
        <v>39.02000000000001</v>
      </c>
      <c r="D32" s="29">
        <v>4.8799999999999955</v>
      </c>
      <c r="E32" s="28">
        <v>2.8</v>
      </c>
      <c r="F32" s="26">
        <v>60.619999999999941</v>
      </c>
      <c r="G32" s="26">
        <v>34.020000000000024</v>
      </c>
      <c r="H32" s="29">
        <v>5.3600000000000314</v>
      </c>
      <c r="I32" s="26"/>
      <c r="J32" s="26">
        <v>51.19999999999996</v>
      </c>
      <c r="K32" s="26">
        <v>40.739999999999995</v>
      </c>
      <c r="L32" s="26">
        <v>8.0600000000000449</v>
      </c>
      <c r="M32" s="28">
        <f t="shared" ref="M32:M36" si="27">AVERAGE(B32,F32,J32)</f>
        <v>55.973333333333301</v>
      </c>
      <c r="N32" s="28">
        <f t="shared" ref="N32:N36" si="28">AVERAGE(C32,G32,K32)</f>
        <v>37.926666666666677</v>
      </c>
      <c r="O32" s="28">
        <f t="shared" ref="O32:O36" si="29">AVERAGE(D32,H32,L32)</f>
        <v>6.1000000000000236</v>
      </c>
      <c r="P32" s="28">
        <f t="shared" ref="P32:P36" si="30">_xlfn.STDEV.S(B32,F32,J32)</f>
        <v>4.711277250739256</v>
      </c>
      <c r="Q32" s="28">
        <f t="shared" ref="Q32:Q36" si="31">_xlfn.STDEV.S(C32,G32,K32)</f>
        <v>3.4908642673889849</v>
      </c>
      <c r="R32" s="28">
        <f t="shared" ref="R32:R36" si="32">_xlfn.STDEV.S(D32,H32,L32)</f>
        <v>1.7142928571279992</v>
      </c>
      <c r="S32" s="28">
        <f t="shared" ref="S32:S36" si="33">1.96*(P32/SQRT(3))</f>
        <v>5.3313120903248876</v>
      </c>
      <c r="T32" s="28">
        <f t="shared" ref="T32:T36" si="34">1.96*(Q32/SQRT(3))</f>
        <v>3.9502847919836936</v>
      </c>
      <c r="U32" s="33">
        <f t="shared" ref="U32:U36" si="35">1.96*(R32/SQRT(3))</f>
        <v>1.9399049873640981</v>
      </c>
    </row>
    <row r="33" spans="1:21">
      <c r="A33" s="44"/>
      <c r="B33" s="26"/>
      <c r="C33" s="26"/>
      <c r="D33" s="29"/>
      <c r="E33" s="28"/>
      <c r="F33" s="26"/>
      <c r="G33" s="26"/>
      <c r="H33" s="29"/>
      <c r="I33" s="26"/>
      <c r="J33" s="26"/>
      <c r="K33" s="26"/>
      <c r="L33" s="26"/>
      <c r="M33" s="28"/>
      <c r="N33" s="28"/>
      <c r="O33" s="28"/>
      <c r="P33" s="28"/>
      <c r="Q33" s="28"/>
      <c r="R33" s="28"/>
      <c r="S33" s="28"/>
      <c r="T33" s="28"/>
      <c r="U33" s="33"/>
    </row>
    <row r="34" spans="1:21">
      <c r="A34" s="44">
        <v>5.6</v>
      </c>
      <c r="B34" s="26">
        <v>46.660000000000053</v>
      </c>
      <c r="C34" s="26">
        <v>48.919999999999945</v>
      </c>
      <c r="D34" s="29">
        <v>4.4200000000000017</v>
      </c>
      <c r="E34" s="28">
        <v>5.6</v>
      </c>
      <c r="F34" s="26">
        <v>48.080000000000034</v>
      </c>
      <c r="G34" s="26">
        <v>46.419999999999995</v>
      </c>
      <c r="H34" s="29">
        <v>5.4999999999999716</v>
      </c>
      <c r="I34" s="26"/>
      <c r="J34" s="26">
        <v>42.299999999999912</v>
      </c>
      <c r="K34" s="26">
        <v>50.619999999999976</v>
      </c>
      <c r="L34" s="26">
        <v>7.0800000000001084</v>
      </c>
      <c r="M34" s="28">
        <f t="shared" si="27"/>
        <v>45.680000000000007</v>
      </c>
      <c r="N34" s="28">
        <f t="shared" si="28"/>
        <v>48.653333333333308</v>
      </c>
      <c r="O34" s="28">
        <f t="shared" si="29"/>
        <v>5.6666666666666936</v>
      </c>
      <c r="P34" s="28">
        <f t="shared" si="30"/>
        <v>3.0120424963802273</v>
      </c>
      <c r="Q34" s="28">
        <f t="shared" si="31"/>
        <v>2.1126602503320981</v>
      </c>
      <c r="R34" s="28">
        <f t="shared" si="32"/>
        <v>1.3378091543017214</v>
      </c>
      <c r="S34" s="28">
        <f t="shared" si="33"/>
        <v>3.4084469503476047</v>
      </c>
      <c r="T34" s="28">
        <f t="shared" si="34"/>
        <v>2.3907001299015</v>
      </c>
      <c r="U34" s="33">
        <f t="shared" si="35"/>
        <v>1.5138735717064713</v>
      </c>
    </row>
    <row r="35" spans="1:21">
      <c r="A35" s="44"/>
      <c r="B35" s="26"/>
      <c r="C35" s="26"/>
      <c r="D35" s="29"/>
      <c r="E35" s="28"/>
      <c r="F35" s="26"/>
      <c r="G35" s="26"/>
      <c r="H35" s="29"/>
      <c r="I35" s="26"/>
      <c r="J35" s="26"/>
      <c r="K35" s="26"/>
      <c r="L35" s="26"/>
      <c r="M35" s="28"/>
      <c r="N35" s="28"/>
      <c r="O35" s="28"/>
      <c r="P35" s="28"/>
      <c r="Q35" s="28"/>
      <c r="R35" s="28"/>
      <c r="S35" s="28"/>
      <c r="T35" s="28"/>
      <c r="U35" s="33"/>
    </row>
    <row r="36" spans="1:21">
      <c r="A36" s="45">
        <v>9.3000000000000007</v>
      </c>
      <c r="B36" s="31">
        <v>42.179999999999929</v>
      </c>
      <c r="C36" s="31">
        <v>52.580000000000027</v>
      </c>
      <c r="D36" s="32">
        <v>5.2400000000000446</v>
      </c>
      <c r="E36" s="30">
        <v>9.3000000000000007</v>
      </c>
      <c r="F36" s="31">
        <v>42.260000000000005</v>
      </c>
      <c r="G36" s="31">
        <v>50.699999999999967</v>
      </c>
      <c r="H36" s="32">
        <v>7.040000000000024</v>
      </c>
      <c r="I36" s="31"/>
      <c r="J36" s="31">
        <v>44.059999999999988</v>
      </c>
      <c r="K36" s="31">
        <v>52.800000000000047</v>
      </c>
      <c r="L36" s="31">
        <v>3.139999999999965</v>
      </c>
      <c r="M36" s="30">
        <f t="shared" si="27"/>
        <v>42.833333333333314</v>
      </c>
      <c r="N36" s="30">
        <f t="shared" si="28"/>
        <v>52.026666666666678</v>
      </c>
      <c r="O36" s="30">
        <f t="shared" si="29"/>
        <v>5.1400000000000112</v>
      </c>
      <c r="P36" s="30">
        <f t="shared" si="30"/>
        <v>1.0630772941481548</v>
      </c>
      <c r="Q36" s="30">
        <f t="shared" si="31"/>
        <v>1.1541808061709515</v>
      </c>
      <c r="R36" s="30">
        <f t="shared" si="32"/>
        <v>1.9519221295943432</v>
      </c>
      <c r="S36" s="30">
        <f t="shared" si="33"/>
        <v>1.2029852054137997</v>
      </c>
      <c r="T36" s="30">
        <f t="shared" si="34"/>
        <v>1.3060785343071444</v>
      </c>
      <c r="U36" s="34">
        <f t="shared" si="35"/>
        <v>2.2088078232386241</v>
      </c>
    </row>
    <row r="66" spans="6:14">
      <c r="G66" s="87" t="s">
        <v>65</v>
      </c>
      <c r="H66" s="87"/>
      <c r="I66" s="87"/>
    </row>
    <row r="67" spans="6:14">
      <c r="G67" t="s">
        <v>9</v>
      </c>
      <c r="H67" t="s">
        <v>18</v>
      </c>
      <c r="I67" t="s">
        <v>19</v>
      </c>
      <c r="J67" t="s">
        <v>96</v>
      </c>
      <c r="K67" t="s">
        <v>97</v>
      </c>
      <c r="L67" t="s">
        <v>98</v>
      </c>
      <c r="N67" s="26"/>
    </row>
    <row r="68" spans="6:14">
      <c r="F68" s="77">
        <v>0</v>
      </c>
      <c r="G68" s="28">
        <v>4.3266666666666787</v>
      </c>
      <c r="H68" s="28">
        <v>6.8199999999999745</v>
      </c>
      <c r="I68" s="28">
        <v>7.3000000000000105</v>
      </c>
      <c r="J68" s="28">
        <v>0.82299256645753471</v>
      </c>
      <c r="K68" s="28">
        <v>2.3264905530290552</v>
      </c>
      <c r="L68" s="28">
        <v>8.6409403315457585</v>
      </c>
      <c r="N68" s="26"/>
    </row>
    <row r="69" spans="6:14">
      <c r="F69">
        <v>2.8</v>
      </c>
      <c r="G69" s="28">
        <v>7.5733333333333581</v>
      </c>
      <c r="H69" s="28">
        <v>25.040000000000024</v>
      </c>
      <c r="I69" s="28">
        <v>37.926666666666677</v>
      </c>
      <c r="J69" s="28">
        <v>2.3465856198125521</v>
      </c>
      <c r="K69" s="28">
        <v>4.0592352383176689</v>
      </c>
      <c r="L69" s="28">
        <v>3.9502847919836936</v>
      </c>
      <c r="N69" s="26"/>
    </row>
    <row r="70" spans="6:14">
      <c r="F70">
        <v>5.6</v>
      </c>
      <c r="G70" s="28">
        <v>10.119999999999981</v>
      </c>
      <c r="H70" s="28">
        <v>44.913333333333348</v>
      </c>
      <c r="I70" s="28">
        <v>48.653333333333308</v>
      </c>
      <c r="J70" s="28">
        <v>1.8668421250872222</v>
      </c>
      <c r="K70" s="28">
        <v>2.3089580141507824</v>
      </c>
      <c r="L70" s="28">
        <v>2.3907001299015</v>
      </c>
      <c r="N70" s="26"/>
    </row>
    <row r="71" spans="6:14">
      <c r="F71">
        <v>9.3000000000000007</v>
      </c>
      <c r="G71" s="30">
        <v>12.273333333333388</v>
      </c>
      <c r="H71" s="30">
        <v>48.926666666666648</v>
      </c>
      <c r="I71" s="30">
        <v>52.026666666666678</v>
      </c>
      <c r="J71" s="30">
        <v>1.9485112174284176</v>
      </c>
      <c r="K71" s="30">
        <v>3.120143802953828</v>
      </c>
      <c r="L71" s="30">
        <v>1.3060785343071444</v>
      </c>
      <c r="N71" s="26"/>
    </row>
    <row r="72" spans="6:14">
      <c r="K72" s="26"/>
      <c r="N72" s="26"/>
    </row>
    <row r="73" spans="6:14">
      <c r="N73" s="26"/>
    </row>
  </sheetData>
  <mergeCells count="10">
    <mergeCell ref="S3:U3"/>
    <mergeCell ref="S15:U15"/>
    <mergeCell ref="S27:U27"/>
    <mergeCell ref="G66:I66"/>
    <mergeCell ref="M3:O3"/>
    <mergeCell ref="P3:R3"/>
    <mergeCell ref="M15:O15"/>
    <mergeCell ref="P15:R15"/>
    <mergeCell ref="M27:O27"/>
    <mergeCell ref="P27:R27"/>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434"/>
  <sheetViews>
    <sheetView topLeftCell="A61" workbookViewId="0">
      <selection activeCell="F89" activeCellId="3" sqref="F83 F85 F87 F89"/>
    </sheetView>
  </sheetViews>
  <sheetFormatPr defaultRowHeight="14.4"/>
  <cols>
    <col min="4" max="4" width="15" customWidth="1"/>
    <col min="6" max="6" width="11.44140625" customWidth="1"/>
    <col min="7" max="7" width="11.5546875" customWidth="1"/>
  </cols>
  <sheetData>
    <row r="1" spans="2:16">
      <c r="B1" t="s">
        <v>85</v>
      </c>
    </row>
    <row r="2" spans="2:16" ht="14.4" customHeight="1">
      <c r="B2" s="109" t="s">
        <v>86</v>
      </c>
      <c r="C2" s="109"/>
      <c r="D2" s="109"/>
      <c r="E2" s="109"/>
      <c r="F2" s="109"/>
      <c r="G2" s="109"/>
      <c r="H2" s="109"/>
    </row>
    <row r="3" spans="2:16">
      <c r="B3" s="109"/>
      <c r="C3" s="109"/>
      <c r="D3" s="109"/>
      <c r="E3" s="109"/>
      <c r="F3" s="109"/>
      <c r="G3" s="109"/>
      <c r="H3" s="109"/>
    </row>
    <row r="4" spans="2:16">
      <c r="B4" s="109"/>
      <c r="C4" s="109"/>
      <c r="D4" s="109"/>
      <c r="E4" s="109"/>
      <c r="F4" s="109"/>
      <c r="G4" s="109"/>
      <c r="H4" s="109"/>
    </row>
    <row r="5" spans="2:16">
      <c r="B5" s="109"/>
      <c r="C5" s="109"/>
      <c r="D5" s="109"/>
      <c r="E5" s="109"/>
      <c r="F5" s="109"/>
      <c r="G5" s="109"/>
      <c r="H5" s="109"/>
    </row>
    <row r="8" spans="2:16">
      <c r="B8" t="s">
        <v>99</v>
      </c>
    </row>
    <row r="9" spans="2:16">
      <c r="B9" s="100" t="s">
        <v>100</v>
      </c>
      <c r="C9" s="101"/>
      <c r="D9" s="102"/>
      <c r="E9" s="100" t="s">
        <v>101</v>
      </c>
      <c r="F9" s="101"/>
      <c r="G9" s="102"/>
      <c r="H9" s="100" t="s">
        <v>102</v>
      </c>
      <c r="I9" s="101"/>
      <c r="J9" s="102"/>
      <c r="K9" s="100" t="s">
        <v>62</v>
      </c>
      <c r="L9" s="101"/>
      <c r="M9" s="102"/>
      <c r="N9" s="86" t="s">
        <v>103</v>
      </c>
      <c r="O9" s="87"/>
      <c r="P9" s="87"/>
    </row>
    <row r="10" spans="2:16">
      <c r="B10" s="5" t="s">
        <v>55</v>
      </c>
      <c r="C10" s="4" t="s">
        <v>58</v>
      </c>
      <c r="D10" s="22" t="s">
        <v>57</v>
      </c>
      <c r="E10" s="5" t="s">
        <v>55</v>
      </c>
      <c r="F10" s="4" t="s">
        <v>58</v>
      </c>
      <c r="G10" s="22" t="s">
        <v>57</v>
      </c>
      <c r="H10" s="5" t="s">
        <v>55</v>
      </c>
      <c r="I10" s="4" t="s">
        <v>58</v>
      </c>
      <c r="J10" s="22" t="s">
        <v>57</v>
      </c>
      <c r="K10" s="5" t="s">
        <v>55</v>
      </c>
      <c r="L10" s="4" t="s">
        <v>58</v>
      </c>
      <c r="M10" s="22" t="s">
        <v>57</v>
      </c>
      <c r="N10" s="5" t="s">
        <v>55</v>
      </c>
      <c r="O10" s="4" t="s">
        <v>58</v>
      </c>
      <c r="P10" s="22" t="s">
        <v>57</v>
      </c>
    </row>
    <row r="11" spans="2:16">
      <c r="B11" s="6"/>
      <c r="D11" s="15"/>
      <c r="E11" s="6"/>
      <c r="G11" s="15"/>
      <c r="H11" s="6"/>
      <c r="J11" s="15"/>
      <c r="K11" s="6"/>
      <c r="M11" s="15"/>
    </row>
    <row r="12" spans="2:16">
      <c r="B12" s="6">
        <v>84.22999999999999</v>
      </c>
      <c r="C12">
        <v>10.41000000000003</v>
      </c>
      <c r="D12" s="15">
        <v>5.359999999999987</v>
      </c>
      <c r="E12" s="28">
        <v>90.749999999999972</v>
      </c>
      <c r="F12" s="26">
        <v>3.9100000000000357</v>
      </c>
      <c r="G12" s="29">
        <v>5.3399999999999892</v>
      </c>
      <c r="H12" s="6">
        <f>AVERAGE(B12,C12)</f>
        <v>47.320000000000007</v>
      </c>
      <c r="I12">
        <f t="shared" ref="I12:J12" si="0">AVERAGE(C12,D12)</f>
        <v>7.8850000000000087</v>
      </c>
      <c r="J12" s="15">
        <f t="shared" si="0"/>
        <v>48.054999999999978</v>
      </c>
      <c r="K12" s="6">
        <f>_xlfn.STDEV.P(B12,E12)</f>
        <v>3.2599999999999909</v>
      </c>
      <c r="L12">
        <f>_xlfn.STDEV.P(C12,F12)</f>
        <v>3.2499999999999978</v>
      </c>
      <c r="M12" s="15">
        <f t="shared" ref="M12" si="1">_xlfn.STDEV.P(D12,G12)</f>
        <v>9.9999999999988987E-3</v>
      </c>
    </row>
    <row r="13" spans="2:16">
      <c r="B13" s="6"/>
      <c r="D13" s="15"/>
      <c r="E13" s="28"/>
      <c r="F13" s="26"/>
      <c r="G13" s="29"/>
      <c r="H13" s="6"/>
      <c r="J13" s="15"/>
      <c r="K13" s="6"/>
      <c r="M13" s="15"/>
    </row>
    <row r="14" spans="2:16">
      <c r="B14" s="6">
        <v>37.930000000000021</v>
      </c>
      <c r="C14">
        <v>53.350000000000009</v>
      </c>
      <c r="D14" s="15">
        <v>8.7199999999999722</v>
      </c>
      <c r="E14" s="28">
        <v>86.979999999999961</v>
      </c>
      <c r="F14" s="26">
        <v>6.4100000000000268</v>
      </c>
      <c r="G14" s="29">
        <v>6.6100000000000048</v>
      </c>
      <c r="H14" s="6">
        <f t="shared" ref="H14:H18" si="2">AVERAGE(B14,C14)</f>
        <v>45.640000000000015</v>
      </c>
      <c r="I14">
        <f t="shared" ref="I14:I18" si="3">AVERAGE(C14,D14)</f>
        <v>31.034999999999989</v>
      </c>
      <c r="J14" s="15">
        <f t="shared" ref="J14:J18" si="4">AVERAGE(D14,E14)</f>
        <v>47.849999999999966</v>
      </c>
      <c r="K14" s="6">
        <f t="shared" ref="K14:K18" si="5">_xlfn.STDEV.P(B14,E14)</f>
        <v>24.524999999999963</v>
      </c>
      <c r="L14">
        <f t="shared" ref="L14:L18" si="6">_xlfn.STDEV.P(C14,F14)</f>
        <v>23.469999999999992</v>
      </c>
      <c r="M14" s="15">
        <f t="shared" ref="M14:M18" si="7">_xlfn.STDEV.P(D14,G14)</f>
        <v>1.0549999999999833</v>
      </c>
    </row>
    <row r="15" spans="2:16">
      <c r="B15" s="6"/>
      <c r="D15" s="15"/>
      <c r="E15" s="28"/>
      <c r="F15" s="26"/>
      <c r="G15" s="29"/>
      <c r="H15" s="6"/>
      <c r="J15" s="15"/>
      <c r="K15" s="6"/>
      <c r="M15" s="15"/>
    </row>
    <row r="16" spans="2:16">
      <c r="B16" s="6">
        <v>13.349999999999973</v>
      </c>
      <c r="C16">
        <v>78.950000000000031</v>
      </c>
      <c r="D16" s="15">
        <v>7.6999999999999957</v>
      </c>
      <c r="E16" s="28">
        <v>83.97999999999999</v>
      </c>
      <c r="F16" s="26">
        <v>9.2199999999999616</v>
      </c>
      <c r="G16" s="29">
        <v>6.8000000000000504</v>
      </c>
      <c r="H16" s="6">
        <f t="shared" si="2"/>
        <v>46.150000000000006</v>
      </c>
      <c r="I16">
        <f t="shared" si="3"/>
        <v>43.325000000000017</v>
      </c>
      <c r="J16" s="15">
        <f t="shared" si="4"/>
        <v>45.839999999999989</v>
      </c>
      <c r="K16" s="6">
        <f t="shared" si="5"/>
        <v>35.315000000000012</v>
      </c>
      <c r="L16">
        <f t="shared" si="6"/>
        <v>34.865000000000038</v>
      </c>
      <c r="M16" s="15">
        <f t="shared" si="7"/>
        <v>0.44999999999997264</v>
      </c>
    </row>
    <row r="17" spans="1:23">
      <c r="B17" s="6"/>
      <c r="D17" s="15"/>
      <c r="E17" s="28"/>
      <c r="F17" s="26"/>
      <c r="G17" s="29"/>
      <c r="H17" s="6"/>
      <c r="J17" s="15"/>
      <c r="K17" s="6"/>
      <c r="M17" s="15"/>
    </row>
    <row r="18" spans="1:23">
      <c r="B18" s="27">
        <v>6.0799999999999965</v>
      </c>
      <c r="C18" s="3">
        <v>89.779999999999973</v>
      </c>
      <c r="D18" s="17">
        <v>4.1400000000000325</v>
      </c>
      <c r="E18" s="30">
        <v>80.739999999999981</v>
      </c>
      <c r="F18" s="31">
        <v>11.390000000000056</v>
      </c>
      <c r="G18" s="32">
        <v>7.8699999999999548</v>
      </c>
      <c r="H18" s="27">
        <f t="shared" si="2"/>
        <v>47.929999999999986</v>
      </c>
      <c r="I18" s="3">
        <f t="shared" si="3"/>
        <v>46.96</v>
      </c>
      <c r="J18" s="17">
        <f t="shared" si="4"/>
        <v>42.440000000000005</v>
      </c>
      <c r="K18" s="27">
        <f t="shared" si="5"/>
        <v>37.329999999999991</v>
      </c>
      <c r="L18" s="3">
        <f t="shared" si="6"/>
        <v>39.194999999999951</v>
      </c>
      <c r="M18" s="17">
        <f t="shared" si="7"/>
        <v>1.8649999999999605</v>
      </c>
    </row>
    <row r="20" spans="1:23">
      <c r="B20" t="s">
        <v>99</v>
      </c>
    </row>
    <row r="21" spans="1:23">
      <c r="B21" t="s">
        <v>104</v>
      </c>
      <c r="C21" t="s">
        <v>105</v>
      </c>
      <c r="D21" t="s">
        <v>102</v>
      </c>
      <c r="E21" t="s">
        <v>103</v>
      </c>
      <c r="F21" t="s">
        <v>106</v>
      </c>
      <c r="G21" t="s">
        <v>103</v>
      </c>
    </row>
    <row r="23" spans="1:23">
      <c r="A23">
        <v>0</v>
      </c>
      <c r="B23" s="26">
        <v>10.41000000000003</v>
      </c>
      <c r="C23" s="26">
        <v>3.9100000000000357</v>
      </c>
      <c r="D23" s="26">
        <f>AVERAGE(B23,C23)</f>
        <v>7.160000000000033</v>
      </c>
      <c r="E23" s="26">
        <v>2.8420000000000711</v>
      </c>
      <c r="F23" s="26">
        <v>2.5200000000000187</v>
      </c>
      <c r="G23" s="26">
        <v>2.7165156898743437</v>
      </c>
      <c r="J23" s="26"/>
      <c r="K23" s="26"/>
      <c r="L23" s="26"/>
      <c r="M23" s="26"/>
      <c r="N23" s="26"/>
      <c r="O23" s="26"/>
      <c r="P23" s="26"/>
      <c r="Q23" s="26"/>
      <c r="R23" s="26"/>
      <c r="S23" s="26"/>
      <c r="T23" s="26"/>
      <c r="U23" s="26"/>
      <c r="V23" s="26"/>
      <c r="W23" s="26"/>
    </row>
    <row r="24" spans="1:23">
      <c r="B24" s="26"/>
      <c r="C24" s="26"/>
      <c r="D24" s="26"/>
      <c r="E24" s="26"/>
      <c r="F24" s="26"/>
      <c r="G24" s="26"/>
      <c r="J24" s="26"/>
      <c r="K24" s="26"/>
      <c r="L24" s="26"/>
      <c r="M24" s="26"/>
      <c r="N24" s="26"/>
      <c r="O24" s="26"/>
      <c r="P24" s="26"/>
      <c r="Q24" s="26"/>
      <c r="R24" s="26"/>
      <c r="S24" s="26"/>
      <c r="T24" s="26"/>
      <c r="U24" s="26"/>
      <c r="V24" s="26"/>
      <c r="W24" s="26"/>
    </row>
    <row r="25" spans="1:23">
      <c r="A25">
        <v>2.8</v>
      </c>
      <c r="B25" s="26">
        <v>53.350000000000009</v>
      </c>
      <c r="C25" s="26">
        <v>6.4100000000000268</v>
      </c>
      <c r="D25" s="26">
        <f t="shared" ref="D25:D29" si="8">AVERAGE(B25,C25)</f>
        <v>29.880000000000017</v>
      </c>
      <c r="E25" s="26">
        <v>6.3699999999999442</v>
      </c>
      <c r="F25" s="26">
        <v>33.579999999999963</v>
      </c>
      <c r="G25" s="26">
        <v>4.0558899656343685</v>
      </c>
      <c r="J25" s="26"/>
      <c r="K25" s="26"/>
      <c r="L25" s="26"/>
      <c r="M25" s="26"/>
      <c r="N25" s="26"/>
      <c r="O25" s="26"/>
      <c r="P25" s="26"/>
      <c r="Q25" s="26"/>
      <c r="R25" s="26"/>
      <c r="S25" s="26"/>
      <c r="T25" s="26"/>
      <c r="U25" s="26"/>
      <c r="V25" s="26"/>
      <c r="W25" s="26"/>
    </row>
    <row r="26" spans="1:23">
      <c r="B26" s="26"/>
      <c r="C26" s="26"/>
      <c r="D26" s="26"/>
      <c r="E26" s="26"/>
      <c r="F26" s="26"/>
      <c r="G26" s="26"/>
      <c r="J26" s="26"/>
      <c r="K26" s="26"/>
      <c r="L26" s="26"/>
      <c r="M26" s="26"/>
      <c r="N26" s="26"/>
      <c r="O26" s="26"/>
      <c r="P26" s="26"/>
      <c r="Q26" s="26"/>
      <c r="R26" s="26"/>
      <c r="S26" s="26"/>
      <c r="T26" s="26"/>
      <c r="U26" s="26"/>
      <c r="V26" s="26"/>
      <c r="W26" s="26"/>
    </row>
    <row r="27" spans="1:23">
      <c r="A27">
        <v>5.6</v>
      </c>
      <c r="B27" s="26">
        <v>78.950000000000031</v>
      </c>
      <c r="C27" s="26">
        <v>9.2199999999999616</v>
      </c>
      <c r="D27" s="26">
        <f t="shared" si="8"/>
        <v>44.084999999999994</v>
      </c>
      <c r="E27" s="26">
        <v>5.9779999999999935</v>
      </c>
      <c r="F27" s="26">
        <v>41.913333333333348</v>
      </c>
      <c r="G27" s="26">
        <v>2.1044636413532105</v>
      </c>
      <c r="J27" s="26"/>
      <c r="K27" s="26"/>
      <c r="L27" s="26"/>
      <c r="M27" s="26"/>
      <c r="N27" s="26"/>
      <c r="O27" s="26"/>
      <c r="P27" s="26"/>
      <c r="Q27" s="26"/>
      <c r="R27" s="26"/>
      <c r="S27" s="26"/>
      <c r="T27" s="26"/>
      <c r="U27" s="26"/>
      <c r="V27" s="26"/>
      <c r="W27" s="26"/>
    </row>
    <row r="28" spans="1:23">
      <c r="B28" s="26"/>
      <c r="C28" s="26"/>
      <c r="D28" s="26"/>
      <c r="E28" s="26"/>
      <c r="F28" s="26"/>
      <c r="G28" s="26"/>
      <c r="J28" s="26"/>
      <c r="K28" s="26"/>
      <c r="L28" s="26"/>
      <c r="M28" s="26"/>
      <c r="N28" s="26"/>
      <c r="O28" s="26"/>
      <c r="P28" s="26"/>
      <c r="Q28" s="26"/>
      <c r="R28" s="26"/>
      <c r="S28" s="26"/>
      <c r="T28" s="26"/>
      <c r="U28" s="26"/>
      <c r="V28" s="26"/>
      <c r="W28" s="26"/>
    </row>
    <row r="29" spans="1:23">
      <c r="A29">
        <v>9.3000000000000007</v>
      </c>
      <c r="B29" s="31">
        <v>89.779999999999973</v>
      </c>
      <c r="C29" s="31">
        <v>11.390000000000056</v>
      </c>
      <c r="D29" s="26">
        <f t="shared" si="8"/>
        <v>50.585000000000015</v>
      </c>
      <c r="E29" s="26">
        <v>2.7832000000000305</v>
      </c>
      <c r="F29" s="26">
        <v>49.54666666666666</v>
      </c>
      <c r="G29" s="31">
        <v>3.8237139177041901</v>
      </c>
      <c r="J29" s="26"/>
      <c r="K29" s="26"/>
      <c r="L29" s="26"/>
      <c r="M29" s="26"/>
      <c r="N29" s="26"/>
      <c r="O29" s="26"/>
      <c r="P29" s="26"/>
      <c r="Q29" s="26"/>
      <c r="R29" s="26"/>
      <c r="S29" s="26"/>
      <c r="T29" s="26"/>
      <c r="U29" s="26"/>
      <c r="V29" s="26"/>
      <c r="W29" s="26"/>
    </row>
    <row r="30" spans="1:23">
      <c r="B30" s="26"/>
      <c r="C30" s="26"/>
      <c r="D30" s="26"/>
      <c r="E30" s="26"/>
      <c r="F30" s="26"/>
      <c r="G30" s="26"/>
      <c r="H30" s="26"/>
      <c r="I30" s="26"/>
      <c r="J30" s="26"/>
      <c r="K30" s="26"/>
      <c r="L30" s="26"/>
      <c r="M30" s="26"/>
      <c r="N30" s="26"/>
      <c r="O30" s="26"/>
      <c r="P30" s="26"/>
      <c r="Q30" s="26"/>
      <c r="R30" s="26"/>
      <c r="S30" s="26"/>
      <c r="T30" s="26"/>
      <c r="U30" s="26"/>
      <c r="V30" s="26"/>
      <c r="W30" s="26"/>
    </row>
    <row r="31" spans="1:23">
      <c r="B31" s="26"/>
      <c r="C31" s="26"/>
      <c r="D31" s="26"/>
      <c r="E31" s="26"/>
      <c r="F31" s="26"/>
      <c r="G31" s="26"/>
      <c r="H31" s="26"/>
      <c r="I31" s="26"/>
      <c r="J31" s="26"/>
      <c r="K31" s="26"/>
      <c r="L31" s="26"/>
      <c r="M31" s="26"/>
      <c r="N31" s="26"/>
      <c r="O31" s="26"/>
      <c r="P31" s="26"/>
      <c r="Q31" s="26"/>
      <c r="R31" s="26"/>
      <c r="S31" s="26"/>
      <c r="T31" s="26"/>
      <c r="U31" s="26"/>
      <c r="V31" s="26"/>
      <c r="W31" s="26"/>
    </row>
    <row r="32" spans="1:23">
      <c r="B32" s="26"/>
      <c r="C32" s="26"/>
      <c r="D32" s="26"/>
      <c r="E32" s="26"/>
      <c r="F32" s="26"/>
      <c r="G32" s="26"/>
      <c r="H32" s="26"/>
      <c r="I32" s="26"/>
      <c r="J32" s="26"/>
      <c r="K32" s="26"/>
      <c r="L32" s="26"/>
      <c r="M32" s="26"/>
      <c r="N32" s="26"/>
      <c r="O32" s="26"/>
      <c r="P32" s="26"/>
      <c r="Q32" s="26"/>
      <c r="R32" s="26"/>
      <c r="S32" s="26"/>
      <c r="T32" s="26"/>
      <c r="U32" s="26"/>
      <c r="V32" s="26"/>
      <c r="W32" s="26"/>
    </row>
    <row r="33" spans="1:23">
      <c r="B33" t="s">
        <v>107</v>
      </c>
      <c r="J33" s="26"/>
      <c r="K33" s="26"/>
      <c r="L33" s="26"/>
      <c r="M33" s="26"/>
      <c r="N33" s="26"/>
      <c r="O33" s="26"/>
      <c r="P33" s="26"/>
      <c r="Q33" s="26"/>
      <c r="R33" s="26"/>
      <c r="S33" s="26"/>
      <c r="T33" s="26"/>
      <c r="U33" s="26"/>
      <c r="V33" s="26"/>
      <c r="W33" s="26"/>
    </row>
    <row r="34" spans="1:23">
      <c r="B34" t="s">
        <v>108</v>
      </c>
      <c r="C34" t="s">
        <v>109</v>
      </c>
      <c r="D34" t="s">
        <v>110</v>
      </c>
      <c r="E34" t="s">
        <v>103</v>
      </c>
      <c r="F34" t="s">
        <v>111</v>
      </c>
      <c r="G34" t="s">
        <v>103</v>
      </c>
      <c r="J34" s="26"/>
      <c r="K34" s="26"/>
      <c r="L34" s="26"/>
      <c r="M34" s="26"/>
      <c r="N34" s="26"/>
      <c r="O34" s="26"/>
      <c r="P34" s="26"/>
      <c r="Q34" s="26"/>
      <c r="R34" s="26"/>
      <c r="S34" s="26"/>
      <c r="T34" s="26"/>
      <c r="U34" s="26"/>
      <c r="V34" s="26"/>
      <c r="W34" s="26"/>
    </row>
    <row r="35" spans="1:23">
      <c r="J35" s="26"/>
      <c r="K35" s="26"/>
      <c r="L35" s="26"/>
      <c r="M35" s="26"/>
      <c r="N35" s="26"/>
      <c r="O35" s="26"/>
      <c r="P35" s="26"/>
      <c r="Q35" s="26"/>
      <c r="R35" s="26"/>
      <c r="S35" s="26"/>
      <c r="T35" s="26"/>
      <c r="U35" s="26"/>
      <c r="V35" s="26"/>
      <c r="W35" s="26"/>
    </row>
    <row r="36" spans="1:23">
      <c r="A36">
        <v>0</v>
      </c>
      <c r="B36" s="26">
        <v>13.580000000000014</v>
      </c>
      <c r="C36" s="26">
        <v>6.8199999999999745</v>
      </c>
      <c r="D36" s="26">
        <f>AVERAGE(B36,C36)</f>
        <v>10.199999999999994</v>
      </c>
      <c r="E36" s="26">
        <v>4.1551999999999794</v>
      </c>
      <c r="F36" s="26">
        <v>5.6600000000000135</v>
      </c>
      <c r="G36" s="26">
        <v>2.193215769898873</v>
      </c>
      <c r="J36" s="26"/>
      <c r="K36" s="26"/>
      <c r="L36" s="26"/>
      <c r="M36" s="26"/>
      <c r="N36" s="26"/>
      <c r="O36" s="26"/>
      <c r="P36" s="26"/>
      <c r="Q36" s="26"/>
      <c r="R36" s="26"/>
      <c r="S36" s="26"/>
      <c r="T36" s="26"/>
      <c r="U36" s="26"/>
      <c r="V36" s="26"/>
      <c r="W36" s="26"/>
    </row>
    <row r="37" spans="1:23">
      <c r="B37" s="26"/>
      <c r="C37" s="26"/>
      <c r="D37" s="26"/>
      <c r="E37" s="26"/>
      <c r="F37" s="26"/>
      <c r="G37" s="26"/>
      <c r="J37" s="26"/>
      <c r="K37" s="26"/>
      <c r="L37" s="26"/>
      <c r="M37" s="26"/>
      <c r="N37" s="26"/>
      <c r="O37" s="26"/>
      <c r="P37" s="26"/>
      <c r="Q37" s="26"/>
      <c r="R37" s="26"/>
      <c r="S37" s="26"/>
      <c r="T37" s="26"/>
      <c r="U37" s="26"/>
      <c r="V37" s="26"/>
      <c r="W37" s="26"/>
    </row>
    <row r="38" spans="1:23">
      <c r="A38">
        <v>2.8</v>
      </c>
      <c r="B38" s="26">
        <v>50.049999999999969</v>
      </c>
      <c r="C38" s="26">
        <v>25.040000000000024</v>
      </c>
      <c r="D38" s="26">
        <f t="shared" ref="D38" si="9">AVERAGE(B38,C38)</f>
        <v>37.544999999999995</v>
      </c>
      <c r="E38" s="26">
        <v>2.4500000000000348</v>
      </c>
      <c r="F38" s="26">
        <v>42.519999999999968</v>
      </c>
      <c r="G38" s="26">
        <v>0.91345252750212069</v>
      </c>
      <c r="J38" s="26"/>
      <c r="K38" s="26"/>
      <c r="L38" s="26"/>
      <c r="M38" s="26"/>
      <c r="N38" s="26"/>
      <c r="O38" s="26"/>
      <c r="P38" s="26"/>
      <c r="Q38" s="26"/>
      <c r="R38" s="26"/>
      <c r="S38" s="26"/>
      <c r="T38" s="26"/>
      <c r="U38" s="26"/>
      <c r="V38" s="26"/>
      <c r="W38" s="26"/>
    </row>
    <row r="39" spans="1:23">
      <c r="B39" s="26"/>
      <c r="C39" s="26"/>
      <c r="D39" s="26"/>
      <c r="E39" s="26"/>
      <c r="F39" s="26"/>
      <c r="G39" s="26"/>
      <c r="J39" s="26"/>
      <c r="K39" s="26"/>
      <c r="L39" s="26"/>
      <c r="M39" s="26"/>
      <c r="N39" s="26"/>
      <c r="O39" s="26"/>
      <c r="P39" s="26"/>
      <c r="Q39" s="26"/>
      <c r="R39" s="26"/>
      <c r="S39" s="26"/>
      <c r="T39" s="26"/>
      <c r="U39" s="26"/>
      <c r="V39" s="26"/>
      <c r="W39" s="26"/>
    </row>
    <row r="40" spans="1:23">
      <c r="A40">
        <v>5.6</v>
      </c>
      <c r="B40" s="26">
        <v>79.049999999999983</v>
      </c>
      <c r="C40" s="26">
        <v>44.913333333333348</v>
      </c>
      <c r="D40" s="26">
        <f t="shared" ref="D40" si="10">AVERAGE(B40,C40)</f>
        <v>61.981666666666669</v>
      </c>
      <c r="E40" s="26">
        <v>4.4099999999999859</v>
      </c>
      <c r="F40" s="26">
        <v>62.813333333333283</v>
      </c>
      <c r="G40" s="26">
        <v>5.2585176179012336</v>
      </c>
      <c r="J40" s="26"/>
      <c r="K40" s="26"/>
      <c r="L40" s="26"/>
      <c r="M40" s="26"/>
      <c r="N40" s="26"/>
      <c r="O40" s="26"/>
      <c r="P40" s="26"/>
      <c r="Q40" s="26"/>
      <c r="R40" s="26"/>
      <c r="S40" s="26"/>
      <c r="T40" s="26"/>
      <c r="U40" s="26"/>
      <c r="V40" s="26"/>
      <c r="W40" s="26"/>
    </row>
    <row r="41" spans="1:23">
      <c r="B41" s="26"/>
      <c r="C41" s="26"/>
      <c r="D41" s="26"/>
      <c r="E41" s="26"/>
      <c r="F41" s="26"/>
      <c r="G41" s="26"/>
      <c r="J41" s="26"/>
      <c r="K41" s="26"/>
      <c r="L41" s="26"/>
      <c r="M41" s="26"/>
      <c r="N41" s="26"/>
      <c r="O41" s="26"/>
      <c r="P41" s="26"/>
      <c r="Q41" s="26"/>
      <c r="R41" s="26"/>
      <c r="S41" s="26"/>
      <c r="T41" s="26"/>
      <c r="U41" s="26"/>
      <c r="V41" s="26"/>
      <c r="W41" s="26"/>
    </row>
    <row r="42" spans="1:23">
      <c r="A42">
        <v>9.3000000000000007</v>
      </c>
      <c r="B42" s="31">
        <v>86.93</v>
      </c>
      <c r="C42" s="31">
        <v>48.926666666666648</v>
      </c>
      <c r="D42" s="26">
        <f t="shared" ref="D42" si="11">AVERAGE(B42,C42)</f>
        <v>67.928333333333327</v>
      </c>
      <c r="E42" s="26">
        <v>1.0388000000000159</v>
      </c>
      <c r="F42" s="26">
        <v>73.14666666666669</v>
      </c>
      <c r="G42" s="31">
        <v>0.98711726647734888</v>
      </c>
      <c r="J42" s="26"/>
      <c r="K42" s="26"/>
      <c r="L42" s="26"/>
      <c r="M42" s="26"/>
      <c r="N42" s="26"/>
      <c r="O42" s="26"/>
      <c r="P42" s="26"/>
      <c r="Q42" s="26"/>
      <c r="R42" s="26"/>
      <c r="S42" s="26"/>
      <c r="T42" s="26"/>
      <c r="U42" s="26"/>
      <c r="V42" s="26"/>
      <c r="W42" s="26"/>
    </row>
    <row r="43" spans="1:23">
      <c r="B43" s="26"/>
      <c r="C43" s="26"/>
      <c r="D43" s="26"/>
      <c r="E43" s="26"/>
      <c r="F43" s="26"/>
      <c r="G43" s="26"/>
      <c r="H43" s="26"/>
      <c r="I43" s="26"/>
      <c r="J43" s="26"/>
      <c r="K43" s="26"/>
      <c r="L43" s="26"/>
      <c r="M43" s="26"/>
      <c r="N43" s="26"/>
      <c r="O43" s="26"/>
      <c r="P43" s="26"/>
      <c r="Q43" s="26"/>
      <c r="R43" s="26"/>
      <c r="S43" s="26"/>
      <c r="T43" s="26"/>
      <c r="U43" s="26"/>
      <c r="V43" s="26"/>
      <c r="W43" s="26"/>
    </row>
    <row r="44" spans="1:23">
      <c r="B44" s="26"/>
      <c r="C44" s="26"/>
      <c r="D44" s="26"/>
      <c r="E44" s="26"/>
      <c r="F44" s="26"/>
      <c r="G44" s="26"/>
      <c r="H44" s="26"/>
      <c r="I44" s="26"/>
      <c r="J44" s="26"/>
      <c r="K44" s="26"/>
      <c r="L44" s="26"/>
      <c r="M44" s="26"/>
      <c r="N44" s="26"/>
      <c r="O44" s="26"/>
      <c r="P44" s="26"/>
      <c r="Q44" s="26"/>
      <c r="R44" s="26"/>
      <c r="S44" s="26"/>
      <c r="T44" s="26"/>
      <c r="U44" s="26"/>
      <c r="V44" s="26"/>
      <c r="W44" s="26"/>
    </row>
    <row r="45" spans="1:23">
      <c r="B45" s="26"/>
      <c r="C45" s="26"/>
      <c r="D45" s="26"/>
      <c r="E45" s="26"/>
      <c r="F45" s="26"/>
      <c r="G45" s="26"/>
      <c r="H45" s="26"/>
      <c r="I45" s="26"/>
      <c r="J45" s="26"/>
      <c r="K45" s="26"/>
      <c r="L45" s="26"/>
      <c r="M45" s="26"/>
      <c r="N45" s="26"/>
      <c r="O45" s="26"/>
      <c r="P45" s="26"/>
      <c r="Q45" s="26"/>
      <c r="R45" s="26"/>
      <c r="S45" s="26"/>
      <c r="T45" s="26"/>
      <c r="U45" s="26"/>
      <c r="V45" s="26"/>
      <c r="W45" s="26"/>
    </row>
    <row r="46" spans="1:23">
      <c r="B46" s="26"/>
      <c r="C46" s="26"/>
      <c r="D46" s="26"/>
      <c r="E46" s="26"/>
      <c r="F46" s="26"/>
      <c r="G46" s="26"/>
      <c r="H46" s="26"/>
      <c r="I46" s="26"/>
      <c r="J46" s="26"/>
      <c r="K46" s="26"/>
      <c r="L46" s="26"/>
      <c r="M46" s="26"/>
      <c r="N46" s="26"/>
      <c r="O46" s="26"/>
      <c r="P46" s="26"/>
      <c r="Q46" s="26"/>
      <c r="R46" s="26"/>
      <c r="S46" s="26"/>
      <c r="T46" s="26"/>
      <c r="U46" s="26"/>
      <c r="V46" s="26"/>
      <c r="W46" s="26"/>
    </row>
    <row r="47" spans="1:23">
      <c r="B47" s="26"/>
      <c r="C47" s="26"/>
      <c r="D47" s="26"/>
      <c r="E47" s="26"/>
      <c r="F47" s="26"/>
      <c r="G47" s="26"/>
      <c r="H47" s="26"/>
      <c r="I47" s="26"/>
      <c r="J47" s="26"/>
      <c r="K47" s="26"/>
      <c r="L47" s="26"/>
      <c r="M47" s="26"/>
      <c r="N47" s="26"/>
      <c r="O47" s="26"/>
      <c r="P47" s="26"/>
      <c r="Q47" s="26"/>
      <c r="R47" s="26"/>
      <c r="S47" s="26"/>
      <c r="T47" s="26"/>
      <c r="U47" s="26"/>
      <c r="V47" s="26"/>
      <c r="W47" s="26"/>
    </row>
    <row r="48" spans="1:23">
      <c r="B48" s="26"/>
      <c r="C48" s="26"/>
      <c r="D48" s="26"/>
      <c r="E48" s="26"/>
      <c r="F48" s="26"/>
      <c r="G48" s="26"/>
      <c r="H48" s="26"/>
      <c r="I48" s="26"/>
      <c r="J48" s="26"/>
      <c r="K48" s="26"/>
      <c r="L48" s="26"/>
      <c r="M48" s="26"/>
      <c r="N48" s="26"/>
      <c r="O48" s="26"/>
      <c r="P48" s="26"/>
      <c r="Q48" s="26"/>
      <c r="R48" s="26"/>
      <c r="S48" s="26"/>
      <c r="T48" s="26"/>
      <c r="U48" s="26"/>
      <c r="V48" s="26"/>
      <c r="W48" s="26"/>
    </row>
    <row r="49" spans="1:23">
      <c r="B49" t="s">
        <v>112</v>
      </c>
      <c r="H49" s="26"/>
      <c r="I49" s="26"/>
      <c r="J49" s="26"/>
      <c r="K49" s="26"/>
      <c r="L49" s="26"/>
      <c r="M49" s="26"/>
      <c r="N49" s="26"/>
      <c r="O49" s="26"/>
      <c r="P49" s="26"/>
      <c r="Q49" s="26"/>
      <c r="R49" s="26"/>
      <c r="S49" s="26"/>
      <c r="T49" s="26"/>
      <c r="U49" s="26"/>
      <c r="V49" s="26"/>
      <c r="W49" s="26"/>
    </row>
    <row r="50" spans="1:23">
      <c r="B50" t="s">
        <v>108</v>
      </c>
      <c r="C50" t="s">
        <v>113</v>
      </c>
      <c r="D50" t="s">
        <v>114</v>
      </c>
      <c r="E50" t="s">
        <v>103</v>
      </c>
      <c r="F50" t="s">
        <v>115</v>
      </c>
      <c r="G50" t="s">
        <v>103</v>
      </c>
      <c r="H50" s="26"/>
      <c r="I50" s="26"/>
      <c r="J50" s="26"/>
      <c r="K50" s="26"/>
      <c r="L50" s="26"/>
      <c r="M50" s="26"/>
      <c r="N50" s="26"/>
      <c r="O50" s="26"/>
      <c r="P50" s="26"/>
      <c r="Q50" s="26"/>
      <c r="R50" s="26"/>
      <c r="S50" s="26"/>
      <c r="T50" s="26"/>
      <c r="U50" s="26"/>
      <c r="V50" s="26"/>
      <c r="W50" s="26"/>
    </row>
    <row r="51" spans="1:23">
      <c r="H51" s="26"/>
      <c r="I51" s="26"/>
      <c r="J51" s="26"/>
      <c r="K51" s="26"/>
      <c r="L51" s="26"/>
      <c r="M51" s="26"/>
      <c r="N51" s="26"/>
      <c r="O51" s="26"/>
      <c r="P51" s="26"/>
      <c r="Q51" s="26"/>
      <c r="R51" s="26"/>
      <c r="S51" s="26"/>
      <c r="T51" s="26"/>
      <c r="U51" s="26"/>
      <c r="V51" s="26"/>
      <c r="W51" s="26"/>
    </row>
    <row r="52" spans="1:23">
      <c r="A52">
        <v>0</v>
      </c>
      <c r="B52" s="26">
        <v>13.580000000000014</v>
      </c>
      <c r="C52" s="26">
        <v>7.3000000000000105</v>
      </c>
      <c r="D52" s="26">
        <f>AVERAGE(B52,C52)</f>
        <v>10.440000000000012</v>
      </c>
      <c r="E52" s="26">
        <v>8.6409403315457585</v>
      </c>
      <c r="F52" s="26">
        <v>4.6466666666666434</v>
      </c>
      <c r="G52" s="26">
        <v>0.90424732113385464</v>
      </c>
      <c r="H52" s="26"/>
      <c r="I52" s="26"/>
      <c r="J52" s="26"/>
      <c r="K52" s="26"/>
      <c r="L52" s="26"/>
      <c r="M52" s="26"/>
      <c r="N52" s="26"/>
      <c r="O52" s="26"/>
      <c r="P52" s="26"/>
      <c r="Q52" s="26"/>
      <c r="R52" s="26"/>
      <c r="S52" s="26"/>
      <c r="T52" s="26"/>
      <c r="U52" s="26"/>
      <c r="V52" s="26"/>
      <c r="W52" s="26"/>
    </row>
    <row r="53" spans="1:23">
      <c r="B53" s="26"/>
      <c r="C53" s="26"/>
      <c r="D53" s="26"/>
      <c r="E53" s="26"/>
      <c r="F53" s="26"/>
      <c r="G53" s="26"/>
      <c r="H53" s="26"/>
      <c r="I53" s="26"/>
      <c r="J53" s="26"/>
      <c r="K53" s="26"/>
      <c r="L53" s="26"/>
      <c r="M53" s="26"/>
      <c r="N53" s="26"/>
      <c r="O53" s="26"/>
      <c r="P53" s="26"/>
      <c r="Q53" s="26"/>
      <c r="R53" s="26"/>
      <c r="S53" s="26"/>
      <c r="T53" s="26"/>
      <c r="U53" s="26"/>
      <c r="V53" s="26"/>
      <c r="W53" s="26"/>
    </row>
    <row r="54" spans="1:23">
      <c r="A54">
        <v>2.8</v>
      </c>
      <c r="B54" s="26">
        <v>50.049999999999969</v>
      </c>
      <c r="C54" s="26">
        <v>37.926666666666677</v>
      </c>
      <c r="D54" s="26">
        <f t="shared" ref="D54" si="12">AVERAGE(B54,C54)</f>
        <v>43.988333333333323</v>
      </c>
      <c r="E54" s="26">
        <v>3.9502847919836936</v>
      </c>
      <c r="F54" s="26">
        <v>47.399999999999984</v>
      </c>
      <c r="G54" s="26">
        <v>7.0758986086575026</v>
      </c>
      <c r="H54" s="26"/>
      <c r="I54" s="26"/>
      <c r="J54" s="26"/>
      <c r="K54" s="26"/>
      <c r="L54" s="26"/>
      <c r="M54" s="26"/>
      <c r="N54" s="26"/>
      <c r="O54" s="26"/>
      <c r="P54" s="26"/>
      <c r="Q54" s="26"/>
      <c r="R54" s="26"/>
      <c r="S54" s="26"/>
      <c r="T54" s="26"/>
      <c r="U54" s="26"/>
      <c r="V54" s="26"/>
      <c r="W54" s="26"/>
    </row>
    <row r="55" spans="1:23">
      <c r="B55" s="26"/>
      <c r="C55" s="26"/>
      <c r="D55" s="26"/>
      <c r="E55" s="26"/>
      <c r="F55" s="26"/>
      <c r="G55" s="26"/>
      <c r="H55" s="26"/>
      <c r="I55" s="26"/>
      <c r="J55" s="26"/>
      <c r="K55" s="26"/>
      <c r="L55" s="26"/>
      <c r="M55" s="26"/>
      <c r="N55" s="26"/>
      <c r="O55" s="26"/>
      <c r="P55" s="26"/>
      <c r="Q55" s="26"/>
      <c r="R55" s="26"/>
      <c r="S55" s="26"/>
      <c r="T55" s="26"/>
      <c r="U55" s="26"/>
      <c r="V55" s="26"/>
      <c r="W55" s="26"/>
    </row>
    <row r="56" spans="1:23">
      <c r="A56">
        <v>5.6</v>
      </c>
      <c r="B56" s="26">
        <v>79.049999999999983</v>
      </c>
      <c r="C56" s="26">
        <v>48.653333333333308</v>
      </c>
      <c r="D56" s="26">
        <f t="shared" ref="D56" si="13">AVERAGE(B56,C56)</f>
        <v>63.851666666666645</v>
      </c>
      <c r="E56" s="26">
        <v>2.3907001299015</v>
      </c>
      <c r="F56" s="26">
        <v>65.859999999999985</v>
      </c>
      <c r="G56" s="26">
        <v>6.6880530619904786</v>
      </c>
      <c r="H56" s="26"/>
      <c r="I56" s="26"/>
      <c r="J56" s="26"/>
      <c r="K56" s="26"/>
      <c r="L56" s="26"/>
      <c r="M56" s="26"/>
      <c r="N56" s="26"/>
      <c r="O56" s="26"/>
      <c r="P56" s="26"/>
      <c r="Q56" s="26"/>
      <c r="R56" s="26"/>
      <c r="S56" s="26"/>
      <c r="T56" s="26"/>
      <c r="U56" s="26"/>
      <c r="V56" s="26"/>
      <c r="W56" s="26"/>
    </row>
    <row r="57" spans="1:23">
      <c r="B57" s="26"/>
      <c r="C57" s="26"/>
      <c r="D57" s="26"/>
      <c r="E57" s="26"/>
      <c r="F57" s="26"/>
      <c r="G57" s="26"/>
      <c r="H57" s="26"/>
      <c r="I57" s="26"/>
      <c r="J57" s="26"/>
      <c r="K57" s="26"/>
      <c r="L57" s="26"/>
      <c r="M57" s="26"/>
      <c r="N57" s="26"/>
      <c r="O57" s="26"/>
      <c r="P57" s="26"/>
      <c r="Q57" s="26"/>
      <c r="R57" s="26"/>
      <c r="S57" s="26"/>
      <c r="T57" s="26"/>
      <c r="U57" s="26"/>
      <c r="V57" s="26"/>
      <c r="W57" s="26"/>
    </row>
    <row r="58" spans="1:23">
      <c r="A58">
        <v>9.3000000000000007</v>
      </c>
      <c r="B58" s="31">
        <v>86.93</v>
      </c>
      <c r="C58" s="31">
        <v>52.026666666666678</v>
      </c>
      <c r="D58" s="26">
        <f t="shared" ref="D58" si="14">AVERAGE(B58,C58)</f>
        <v>69.478333333333339</v>
      </c>
      <c r="E58" s="26">
        <v>1.3060785343071444</v>
      </c>
      <c r="F58" s="26">
        <v>79.953333333333305</v>
      </c>
      <c r="G58" s="31">
        <v>4.2618972009084333</v>
      </c>
      <c r="H58" s="26"/>
      <c r="I58" s="26"/>
      <c r="J58" s="26"/>
      <c r="K58" s="26"/>
      <c r="L58" s="26"/>
      <c r="M58" s="26"/>
      <c r="N58" s="26"/>
      <c r="O58" s="26"/>
      <c r="P58" s="26"/>
      <c r="Q58" s="26"/>
      <c r="R58" s="26"/>
      <c r="S58" s="26"/>
      <c r="T58" s="26"/>
      <c r="U58" s="26"/>
      <c r="V58" s="26"/>
      <c r="W58" s="26"/>
    </row>
    <row r="59" spans="1:23">
      <c r="B59" s="26"/>
      <c r="C59" s="26"/>
      <c r="D59" s="26"/>
      <c r="E59" s="26"/>
      <c r="F59" s="26"/>
      <c r="G59" s="26"/>
      <c r="H59" s="26"/>
      <c r="I59" s="26"/>
      <c r="J59" s="26"/>
      <c r="K59" s="26"/>
      <c r="L59" s="26"/>
      <c r="M59" s="26"/>
      <c r="N59" s="26"/>
      <c r="O59" s="26"/>
      <c r="P59" s="26"/>
      <c r="Q59" s="26"/>
      <c r="R59" s="26"/>
      <c r="S59" s="26"/>
      <c r="T59" s="26"/>
      <c r="U59" s="26"/>
      <c r="V59" s="26"/>
      <c r="W59" s="26"/>
    </row>
    <row r="60" spans="1:23">
      <c r="B60" s="26"/>
      <c r="C60" s="26"/>
      <c r="D60" s="26"/>
      <c r="E60" s="26"/>
      <c r="F60" s="26"/>
      <c r="G60" s="26"/>
      <c r="H60" s="26"/>
      <c r="I60" s="26"/>
      <c r="J60" s="26"/>
      <c r="K60" s="26"/>
      <c r="L60" s="26"/>
      <c r="M60" s="26"/>
      <c r="N60" s="26"/>
      <c r="O60" s="26"/>
      <c r="P60" s="26"/>
      <c r="Q60" s="26"/>
      <c r="R60" s="26"/>
      <c r="S60" s="26"/>
      <c r="T60" s="26"/>
      <c r="U60" s="26"/>
      <c r="V60" s="26"/>
      <c r="W60" s="26"/>
    </row>
    <row r="61" spans="1:23">
      <c r="B61" s="26"/>
      <c r="C61" s="26"/>
      <c r="D61" s="26"/>
      <c r="E61" s="26"/>
      <c r="F61" s="26"/>
      <c r="G61" s="26"/>
      <c r="H61" s="26"/>
      <c r="I61" s="26"/>
      <c r="J61" s="26"/>
      <c r="K61" s="26"/>
      <c r="L61" s="26"/>
      <c r="M61" s="26"/>
      <c r="N61" s="26"/>
      <c r="O61" s="26"/>
      <c r="P61" s="26"/>
      <c r="Q61" s="26"/>
      <c r="R61" s="26"/>
      <c r="S61" s="26"/>
      <c r="T61" s="26"/>
      <c r="U61" s="26"/>
      <c r="V61" s="26"/>
      <c r="W61" s="26"/>
    </row>
    <row r="62" spans="1:23">
      <c r="B62" s="26"/>
      <c r="C62" s="26"/>
      <c r="D62" s="26"/>
      <c r="E62" s="26"/>
      <c r="F62" s="26"/>
      <c r="G62" s="26"/>
      <c r="H62" s="26"/>
      <c r="I62" s="26"/>
      <c r="J62" s="26"/>
      <c r="K62" s="26"/>
      <c r="L62" s="26"/>
      <c r="M62" s="26"/>
      <c r="N62" s="26"/>
      <c r="O62" s="26"/>
      <c r="P62" s="26"/>
      <c r="Q62" s="26"/>
      <c r="R62" s="26"/>
      <c r="S62" s="26"/>
      <c r="T62" s="26"/>
      <c r="U62" s="26"/>
      <c r="V62" s="26"/>
      <c r="W62" s="26"/>
    </row>
    <row r="63" spans="1:23">
      <c r="B63" s="26"/>
      <c r="C63" s="26"/>
      <c r="D63" s="26"/>
      <c r="E63" s="26"/>
      <c r="F63" s="26"/>
      <c r="G63" s="26"/>
      <c r="H63" s="26"/>
      <c r="I63" s="26"/>
      <c r="J63" s="26"/>
      <c r="K63" s="26"/>
      <c r="L63" s="26"/>
      <c r="M63" s="26"/>
      <c r="N63" s="26"/>
      <c r="O63" s="26"/>
      <c r="P63" s="26"/>
      <c r="Q63" s="26"/>
      <c r="R63" s="26"/>
      <c r="S63" s="26"/>
      <c r="T63" s="26"/>
      <c r="U63" s="26"/>
      <c r="V63" s="26"/>
      <c r="W63" s="26"/>
    </row>
    <row r="64" spans="1:23">
      <c r="B64" t="s">
        <v>116</v>
      </c>
      <c r="H64" s="26"/>
      <c r="I64" s="26"/>
      <c r="J64" s="26"/>
      <c r="K64" s="26"/>
      <c r="L64" s="26"/>
      <c r="M64" s="26"/>
      <c r="N64" s="26"/>
      <c r="O64" s="26"/>
      <c r="P64" s="26"/>
      <c r="Q64" s="26"/>
      <c r="R64" s="26"/>
      <c r="S64" s="26"/>
      <c r="T64" s="26"/>
      <c r="U64" s="26"/>
      <c r="V64" s="26"/>
      <c r="W64" s="26"/>
    </row>
    <row r="65" spans="1:23">
      <c r="B65" t="s">
        <v>117</v>
      </c>
      <c r="C65" t="s">
        <v>109</v>
      </c>
      <c r="D65" t="s">
        <v>118</v>
      </c>
      <c r="E65" t="s">
        <v>103</v>
      </c>
      <c r="F65" t="s">
        <v>119</v>
      </c>
      <c r="G65" t="s">
        <v>103</v>
      </c>
      <c r="H65" s="26"/>
      <c r="I65" s="26"/>
      <c r="J65" s="26"/>
      <c r="K65" s="26"/>
      <c r="L65" s="26"/>
      <c r="M65" s="26"/>
      <c r="N65" s="26"/>
      <c r="O65" s="26"/>
      <c r="P65" s="26"/>
      <c r="Q65" s="26"/>
      <c r="R65" s="26"/>
      <c r="S65" s="26"/>
      <c r="T65" s="26"/>
      <c r="U65" s="26"/>
      <c r="V65" s="26"/>
      <c r="W65" s="26"/>
    </row>
    <row r="66" spans="1:23">
      <c r="H66" s="26"/>
      <c r="I66" s="26"/>
      <c r="J66" s="26"/>
      <c r="K66" s="26"/>
      <c r="L66" s="26"/>
      <c r="M66" s="26"/>
      <c r="N66" s="26"/>
      <c r="O66" s="26"/>
      <c r="P66" s="26"/>
      <c r="Q66" s="26"/>
      <c r="R66" s="26"/>
      <c r="S66" s="26"/>
      <c r="T66" s="26"/>
      <c r="U66" s="26"/>
      <c r="V66" s="26"/>
      <c r="W66" s="26"/>
    </row>
    <row r="67" spans="1:23">
      <c r="A67">
        <v>0</v>
      </c>
      <c r="B67" s="26">
        <v>15.410000000000013</v>
      </c>
      <c r="C67" s="26">
        <v>6.8199999999999745</v>
      </c>
      <c r="D67" s="26">
        <f>AVERAGE(B67,C67)</f>
        <v>11.114999999999993</v>
      </c>
      <c r="E67" s="26">
        <v>1.2740000000000773</v>
      </c>
      <c r="F67" s="26">
        <v>3.6600000000000263</v>
      </c>
      <c r="G67" s="26">
        <v>1.7540996246888174</v>
      </c>
      <c r="H67" s="26"/>
      <c r="I67" s="26"/>
      <c r="J67" s="26"/>
      <c r="K67" s="26"/>
      <c r="L67" s="26"/>
      <c r="M67" s="26"/>
      <c r="N67" s="26"/>
      <c r="O67" s="26"/>
      <c r="P67" s="26"/>
      <c r="Q67" s="26"/>
      <c r="R67" s="26"/>
      <c r="S67" s="26"/>
      <c r="T67" s="26"/>
      <c r="U67" s="26"/>
      <c r="V67" s="26"/>
      <c r="W67" s="26"/>
    </row>
    <row r="68" spans="1:23">
      <c r="B68" s="26"/>
      <c r="C68" s="26"/>
      <c r="D68" s="26"/>
      <c r="E68" s="26"/>
      <c r="F68" s="26"/>
      <c r="G68" s="26"/>
      <c r="H68" s="26"/>
      <c r="I68" s="26"/>
      <c r="J68" s="26"/>
      <c r="K68" s="26"/>
      <c r="L68" s="26"/>
      <c r="M68" s="26"/>
      <c r="N68" s="26"/>
      <c r="O68" s="26"/>
      <c r="P68" s="26"/>
      <c r="Q68" s="26"/>
      <c r="R68" s="26"/>
      <c r="S68" s="26"/>
      <c r="T68" s="26"/>
      <c r="U68" s="26"/>
      <c r="V68" s="26"/>
      <c r="W68" s="26"/>
    </row>
    <row r="69" spans="1:23">
      <c r="A69">
        <v>2.8</v>
      </c>
      <c r="B69" s="26">
        <v>59.310000000000016</v>
      </c>
      <c r="C69" s="26">
        <v>25.040000000000024</v>
      </c>
      <c r="D69" s="26">
        <f t="shared" ref="D69" si="15">AVERAGE(B69,C69)</f>
        <v>42.175000000000018</v>
      </c>
      <c r="E69" s="26">
        <v>7.7419999999999769</v>
      </c>
      <c r="F69" s="26">
        <v>38.033333333333303</v>
      </c>
      <c r="G69" s="26">
        <v>7.023050722996163</v>
      </c>
      <c r="H69" s="26"/>
      <c r="I69" s="26"/>
      <c r="J69" s="26"/>
      <c r="K69" s="26"/>
      <c r="L69" s="26"/>
      <c r="M69" s="26"/>
      <c r="N69" s="26"/>
      <c r="O69" s="26"/>
      <c r="P69" s="26"/>
      <c r="Q69" s="26"/>
      <c r="R69" s="26"/>
      <c r="S69" s="26"/>
      <c r="T69" s="26"/>
      <c r="U69" s="26"/>
      <c r="V69" s="26"/>
      <c r="W69" s="26"/>
    </row>
    <row r="70" spans="1:23">
      <c r="B70" s="26"/>
      <c r="C70" s="26"/>
      <c r="D70" s="26"/>
      <c r="E70" s="26"/>
      <c r="F70" s="26"/>
      <c r="G70" s="26"/>
      <c r="H70" s="26"/>
      <c r="I70" s="26"/>
      <c r="J70" s="26"/>
      <c r="K70" s="26"/>
      <c r="L70" s="26"/>
      <c r="M70" s="26"/>
      <c r="N70" s="26"/>
      <c r="O70" s="26"/>
      <c r="P70" s="26"/>
      <c r="Q70" s="26"/>
      <c r="R70" s="26"/>
      <c r="S70" s="26"/>
      <c r="T70" s="26"/>
      <c r="U70" s="26"/>
      <c r="V70" s="26"/>
      <c r="W70" s="26"/>
    </row>
    <row r="71" spans="1:23">
      <c r="A71">
        <v>5.6</v>
      </c>
      <c r="B71" s="26">
        <v>80.229999999999976</v>
      </c>
      <c r="C71" s="26">
        <v>44.913333333333348</v>
      </c>
      <c r="D71" s="26">
        <f t="shared" ref="D71" si="16">AVERAGE(B71,C71)</f>
        <v>62.571666666666658</v>
      </c>
      <c r="E71" s="26">
        <v>1.9011999999999141</v>
      </c>
      <c r="F71" s="26">
        <v>57.733333333333348</v>
      </c>
      <c r="G71" s="26">
        <v>5.9422309854501787</v>
      </c>
      <c r="H71" s="26"/>
      <c r="I71" s="26"/>
      <c r="J71" s="26"/>
      <c r="K71" s="26"/>
      <c r="L71" s="26"/>
      <c r="M71" s="26"/>
      <c r="N71" s="26"/>
      <c r="O71" s="26"/>
      <c r="P71" s="26"/>
      <c r="Q71" s="26"/>
      <c r="R71" s="26"/>
      <c r="S71" s="26"/>
      <c r="T71" s="26"/>
      <c r="U71" s="26"/>
      <c r="V71" s="26"/>
      <c r="W71" s="26"/>
    </row>
    <row r="72" spans="1:23">
      <c r="B72" s="26"/>
      <c r="C72" s="26"/>
      <c r="D72" s="26"/>
      <c r="E72" s="26"/>
      <c r="F72" s="26"/>
      <c r="G72" s="26"/>
      <c r="H72" s="26"/>
      <c r="I72" s="26"/>
      <c r="J72" s="26"/>
      <c r="K72" s="26"/>
      <c r="L72" s="26"/>
      <c r="M72" s="26"/>
      <c r="N72" s="26"/>
      <c r="O72" s="26"/>
      <c r="P72" s="26"/>
      <c r="Q72" s="26"/>
      <c r="R72" s="26"/>
      <c r="S72" s="26"/>
      <c r="T72" s="26"/>
      <c r="U72" s="26"/>
      <c r="V72" s="26"/>
      <c r="W72" s="26"/>
    </row>
    <row r="73" spans="1:23">
      <c r="A73">
        <v>9.3000000000000007</v>
      </c>
      <c r="B73" s="31">
        <v>83.480000000000047</v>
      </c>
      <c r="C73" s="31">
        <v>48.926666666666648</v>
      </c>
      <c r="D73" s="26">
        <f t="shared" ref="D73" si="17">AVERAGE(B73,C73)</f>
        <v>66.203333333333347</v>
      </c>
      <c r="E73" s="26">
        <v>2.7047999999999628</v>
      </c>
      <c r="F73" s="26">
        <v>76.779999999999987</v>
      </c>
      <c r="G73" s="31">
        <v>7.2490682362172327</v>
      </c>
      <c r="H73" s="26"/>
      <c r="I73" s="26"/>
      <c r="J73" s="26"/>
      <c r="K73" s="26"/>
      <c r="L73" s="26"/>
      <c r="M73" s="26"/>
      <c r="N73" s="26"/>
      <c r="O73" s="26"/>
      <c r="P73" s="26"/>
      <c r="Q73" s="26"/>
      <c r="R73" s="26"/>
      <c r="S73" s="26"/>
      <c r="T73" s="26"/>
      <c r="U73" s="26"/>
      <c r="V73" s="26"/>
      <c r="W73" s="26"/>
    </row>
    <row r="74" spans="1:23">
      <c r="B74" s="26"/>
      <c r="C74" s="26"/>
      <c r="D74" s="26"/>
      <c r="E74" s="26"/>
      <c r="F74" s="26"/>
      <c r="G74" s="26"/>
      <c r="H74" s="26"/>
      <c r="I74" s="26"/>
      <c r="J74" s="26"/>
      <c r="K74" s="26"/>
      <c r="L74" s="26"/>
      <c r="M74" s="26"/>
      <c r="N74" s="26"/>
      <c r="O74" s="26"/>
      <c r="P74" s="26"/>
      <c r="Q74" s="26"/>
      <c r="R74" s="26"/>
      <c r="S74" s="26"/>
      <c r="T74" s="26"/>
      <c r="U74" s="26"/>
      <c r="V74" s="26"/>
      <c r="W74" s="26"/>
    </row>
    <row r="75" spans="1:23">
      <c r="B75" s="26"/>
      <c r="C75" s="26"/>
      <c r="D75" s="26"/>
      <c r="E75" s="26"/>
      <c r="F75" s="26"/>
      <c r="G75" s="26"/>
      <c r="H75" s="26"/>
      <c r="I75" s="26"/>
      <c r="J75" s="26"/>
      <c r="K75" s="26"/>
      <c r="L75" s="26"/>
      <c r="M75" s="26"/>
      <c r="N75" s="26"/>
      <c r="O75" s="26"/>
      <c r="P75" s="26"/>
      <c r="Q75" s="26"/>
      <c r="R75" s="26"/>
      <c r="S75" s="26"/>
      <c r="T75" s="26"/>
      <c r="U75" s="26"/>
      <c r="V75" s="26"/>
      <c r="W75" s="26"/>
    </row>
    <row r="76" spans="1:23">
      <c r="B76" s="26"/>
      <c r="C76" s="26"/>
      <c r="D76" s="26"/>
      <c r="E76" s="26"/>
      <c r="F76" s="26"/>
      <c r="G76" s="26"/>
      <c r="H76" s="26"/>
      <c r="I76" s="26"/>
      <c r="J76" s="26"/>
      <c r="K76" s="26"/>
      <c r="L76" s="26"/>
      <c r="M76" s="26"/>
      <c r="N76" s="26"/>
      <c r="O76" s="26"/>
      <c r="P76" s="26"/>
      <c r="Q76" s="26"/>
      <c r="R76" s="26"/>
      <c r="S76" s="26"/>
      <c r="T76" s="26"/>
      <c r="U76" s="26"/>
      <c r="V76" s="26"/>
      <c r="W76" s="26"/>
    </row>
    <row r="77" spans="1:23">
      <c r="B77" s="26"/>
      <c r="C77" s="26"/>
      <c r="D77" s="26"/>
      <c r="E77" s="26"/>
      <c r="F77" s="26"/>
      <c r="G77" s="26"/>
      <c r="H77" s="26"/>
      <c r="I77" s="26"/>
      <c r="J77" s="26"/>
      <c r="K77" s="26"/>
      <c r="L77" s="26"/>
      <c r="M77" s="26"/>
      <c r="N77" s="26"/>
      <c r="O77" s="26"/>
      <c r="P77" s="26"/>
      <c r="Q77" s="26"/>
      <c r="R77" s="26"/>
      <c r="S77" s="26"/>
      <c r="T77" s="26"/>
      <c r="U77" s="26"/>
      <c r="V77" s="26"/>
      <c r="W77" s="26"/>
    </row>
    <row r="78" spans="1:23">
      <c r="B78" s="26"/>
      <c r="C78" s="26"/>
      <c r="D78" s="26"/>
      <c r="E78" s="26"/>
      <c r="F78" s="26"/>
      <c r="G78" s="26"/>
      <c r="H78" s="26"/>
      <c r="I78" s="26"/>
      <c r="J78" s="26"/>
      <c r="K78" s="26"/>
      <c r="L78" s="26"/>
      <c r="M78" s="26"/>
      <c r="N78" s="26"/>
      <c r="O78" s="26"/>
      <c r="P78" s="26"/>
      <c r="Q78" s="26"/>
      <c r="R78" s="26"/>
      <c r="S78" s="26"/>
      <c r="T78" s="26"/>
      <c r="U78" s="26"/>
      <c r="V78" s="26"/>
      <c r="W78" s="26"/>
    </row>
    <row r="79" spans="1:23">
      <c r="B79" s="26"/>
      <c r="C79" s="26"/>
      <c r="D79" s="26"/>
      <c r="E79" s="26"/>
      <c r="F79" s="26"/>
      <c r="G79" s="26"/>
      <c r="H79" s="26"/>
      <c r="I79" s="26"/>
      <c r="J79" s="26"/>
      <c r="K79" s="26"/>
      <c r="L79" s="26"/>
      <c r="M79" s="26"/>
      <c r="N79" s="26"/>
      <c r="O79" s="26"/>
      <c r="P79" s="26"/>
      <c r="Q79" s="26"/>
      <c r="R79" s="26"/>
      <c r="S79" s="26"/>
      <c r="T79" s="26"/>
      <c r="U79" s="26"/>
      <c r="V79" s="26"/>
      <c r="W79" s="26"/>
    </row>
    <row r="80" spans="1:23">
      <c r="B80" t="s">
        <v>120</v>
      </c>
      <c r="H80" s="26"/>
      <c r="I80" s="26"/>
      <c r="J80" s="26"/>
      <c r="K80" s="26"/>
      <c r="L80" s="26"/>
      <c r="M80" s="26"/>
      <c r="N80" s="26"/>
      <c r="O80" s="26"/>
      <c r="P80" s="26"/>
      <c r="Q80" s="26"/>
      <c r="R80" s="26"/>
      <c r="S80" s="26"/>
      <c r="T80" s="26"/>
      <c r="U80" s="26"/>
      <c r="V80" s="26"/>
      <c r="W80" s="26"/>
    </row>
    <row r="81" spans="1:23">
      <c r="B81" t="s">
        <v>117</v>
      </c>
      <c r="C81" t="s">
        <v>113</v>
      </c>
      <c r="D81" t="s">
        <v>121</v>
      </c>
      <c r="E81" t="s">
        <v>103</v>
      </c>
      <c r="F81" t="s">
        <v>122</v>
      </c>
      <c r="G81" t="s">
        <v>103</v>
      </c>
      <c r="H81" s="26"/>
      <c r="I81" s="26"/>
      <c r="J81" s="26"/>
      <c r="K81" s="26"/>
      <c r="L81" s="26"/>
      <c r="M81" s="26"/>
      <c r="N81" s="26"/>
      <c r="O81" s="26"/>
      <c r="P81" s="26"/>
      <c r="Q81" s="26"/>
      <c r="R81" s="26"/>
      <c r="S81" s="26"/>
      <c r="T81" s="26"/>
      <c r="U81" s="26"/>
      <c r="V81" s="26"/>
      <c r="W81" s="26"/>
    </row>
    <row r="82" spans="1:23">
      <c r="H82" s="26"/>
      <c r="I82" s="26"/>
      <c r="J82" s="26"/>
      <c r="K82" s="26"/>
      <c r="L82" s="26"/>
      <c r="M82" s="26"/>
      <c r="N82" s="26"/>
      <c r="O82" s="26"/>
      <c r="P82" s="26"/>
      <c r="Q82" s="26"/>
      <c r="R82" s="26"/>
      <c r="S82" s="26"/>
      <c r="T82" s="26"/>
      <c r="U82" s="26"/>
      <c r="V82" s="26"/>
      <c r="W82" s="26"/>
    </row>
    <row r="83" spans="1:23">
      <c r="A83">
        <v>0</v>
      </c>
      <c r="B83" s="26">
        <v>15.410000000000013</v>
      </c>
      <c r="C83" s="26">
        <v>7.3000000000000105</v>
      </c>
      <c r="D83" s="26">
        <f>AVERAGE(B83,C83)</f>
        <v>11.355000000000011</v>
      </c>
      <c r="E83" s="26">
        <v>8.6409403315457585</v>
      </c>
      <c r="F83" s="26">
        <v>3.5999999999999885</v>
      </c>
      <c r="G83" s="26">
        <v>0.87155744121274126</v>
      </c>
      <c r="H83" s="26"/>
      <c r="I83" s="26"/>
      <c r="J83" s="26"/>
      <c r="K83" s="26"/>
      <c r="L83" s="26"/>
      <c r="M83" s="26"/>
      <c r="N83" s="26"/>
      <c r="O83" s="26"/>
      <c r="P83" s="26"/>
      <c r="Q83" s="26"/>
      <c r="R83" s="26"/>
      <c r="S83" s="26"/>
      <c r="T83" s="26"/>
      <c r="U83" s="26"/>
      <c r="V83" s="26"/>
      <c r="W83" s="26"/>
    </row>
    <row r="84" spans="1:23">
      <c r="B84" s="26"/>
      <c r="C84" s="26"/>
      <c r="D84" s="26"/>
      <c r="E84" s="26"/>
      <c r="F84" s="26"/>
      <c r="G84" s="26"/>
      <c r="H84" s="26"/>
      <c r="I84" s="26"/>
      <c r="J84" s="26"/>
      <c r="K84" s="26"/>
      <c r="L84" s="26"/>
      <c r="M84" s="26"/>
      <c r="N84" s="26"/>
      <c r="O84" s="26"/>
      <c r="P84" s="26"/>
      <c r="Q84" s="26"/>
      <c r="R84" s="26"/>
      <c r="S84" s="26"/>
      <c r="T84" s="26"/>
      <c r="U84" s="26"/>
      <c r="V84" s="26"/>
      <c r="W84" s="26"/>
    </row>
    <row r="85" spans="1:23">
      <c r="A85">
        <v>2.8</v>
      </c>
      <c r="B85" s="26">
        <v>59.310000000000016</v>
      </c>
      <c r="C85" s="26">
        <v>37.926666666666677</v>
      </c>
      <c r="D85" s="26">
        <f t="shared" ref="D85" si="18">AVERAGE(B85,C85)</f>
        <v>48.618333333333347</v>
      </c>
      <c r="E85" s="26">
        <v>3.9502847919836936</v>
      </c>
      <c r="F85" s="26">
        <v>48.053333333333342</v>
      </c>
      <c r="G85" s="26">
        <v>3.9230259432116137</v>
      </c>
      <c r="H85" s="26"/>
      <c r="I85" s="26"/>
      <c r="J85" s="26"/>
      <c r="K85" s="26"/>
      <c r="L85" s="26"/>
      <c r="M85" s="26"/>
      <c r="N85" s="26"/>
      <c r="O85" s="26"/>
      <c r="P85" s="26"/>
      <c r="Q85" s="26"/>
      <c r="R85" s="26"/>
      <c r="S85" s="26"/>
      <c r="T85" s="26"/>
      <c r="U85" s="26"/>
      <c r="V85" s="26"/>
      <c r="W85" s="26"/>
    </row>
    <row r="86" spans="1:23">
      <c r="B86" s="26"/>
      <c r="C86" s="26"/>
      <c r="D86" s="26"/>
      <c r="E86" s="26"/>
      <c r="F86" s="26"/>
      <c r="G86" s="26"/>
      <c r="H86" s="26"/>
      <c r="I86" s="26"/>
      <c r="J86" s="26"/>
      <c r="K86" s="26"/>
      <c r="L86" s="26"/>
      <c r="M86" s="26"/>
      <c r="N86" s="26"/>
      <c r="O86" s="26"/>
      <c r="P86" s="26"/>
      <c r="Q86" s="26"/>
      <c r="R86" s="26"/>
      <c r="S86" s="26"/>
      <c r="T86" s="26"/>
      <c r="U86" s="26"/>
      <c r="V86" s="26"/>
      <c r="W86" s="26"/>
    </row>
    <row r="87" spans="1:23">
      <c r="A87">
        <v>5.6</v>
      </c>
      <c r="B87" s="26">
        <v>80.229999999999976</v>
      </c>
      <c r="C87" s="26">
        <v>48.653333333333308</v>
      </c>
      <c r="D87" s="26">
        <f t="shared" ref="D87" si="19">AVERAGE(B87,C87)</f>
        <v>64.441666666666634</v>
      </c>
      <c r="E87" s="26">
        <v>2.3907001299015</v>
      </c>
      <c r="F87" s="26">
        <v>69.95999999999998</v>
      </c>
      <c r="G87" s="26">
        <v>6.6222480291816241</v>
      </c>
      <c r="H87" s="26"/>
      <c r="I87" s="26"/>
      <c r="J87" s="26"/>
      <c r="K87" s="26"/>
      <c r="L87" s="26"/>
      <c r="M87" s="26"/>
      <c r="N87" s="26"/>
      <c r="O87" s="26"/>
      <c r="P87" s="26"/>
      <c r="Q87" s="26"/>
      <c r="R87" s="26"/>
      <c r="S87" s="26"/>
      <c r="T87" s="26"/>
      <c r="U87" s="26"/>
      <c r="V87" s="26"/>
      <c r="W87" s="26"/>
    </row>
    <row r="88" spans="1:23">
      <c r="B88" s="26"/>
      <c r="C88" s="26"/>
      <c r="D88" s="26"/>
      <c r="E88" s="26"/>
      <c r="F88" s="26"/>
      <c r="G88" s="26"/>
      <c r="H88" s="26"/>
      <c r="I88" s="26"/>
      <c r="J88" s="26"/>
      <c r="K88" s="26"/>
      <c r="L88" s="26"/>
      <c r="M88" s="26"/>
      <c r="N88" s="26"/>
      <c r="O88" s="26"/>
      <c r="P88" s="26"/>
      <c r="Q88" s="26"/>
      <c r="R88" s="26"/>
      <c r="S88" s="26"/>
      <c r="T88" s="26"/>
      <c r="U88" s="26"/>
      <c r="V88" s="26"/>
      <c r="W88" s="26"/>
    </row>
    <row r="89" spans="1:23">
      <c r="A89">
        <v>9.3000000000000007</v>
      </c>
      <c r="B89" s="31">
        <v>83.480000000000047</v>
      </c>
      <c r="C89" s="31">
        <v>52.026666666666678</v>
      </c>
      <c r="D89" s="26">
        <f t="shared" ref="D89" si="20">AVERAGE(B89,C89)</f>
        <v>67.753333333333359</v>
      </c>
      <c r="E89" s="26">
        <v>1.3060785343071444</v>
      </c>
      <c r="F89" s="26">
        <v>83.840000000000032</v>
      </c>
      <c r="G89" s="31">
        <v>1.0403397393800313</v>
      </c>
      <c r="H89" s="26"/>
      <c r="I89" s="26"/>
      <c r="J89" s="26"/>
      <c r="K89" s="26"/>
      <c r="L89" s="26"/>
      <c r="M89" s="26"/>
      <c r="N89" s="26"/>
      <c r="O89" s="26"/>
      <c r="P89" s="26"/>
      <c r="Q89" s="26"/>
      <c r="R89" s="26"/>
      <c r="S89" s="26"/>
      <c r="T89" s="26"/>
      <c r="U89" s="26"/>
      <c r="V89" s="26"/>
      <c r="W89" s="26"/>
    </row>
    <row r="90" spans="1:23">
      <c r="B90" s="26"/>
      <c r="C90" s="26"/>
      <c r="D90" s="26"/>
      <c r="E90" s="26"/>
      <c r="F90" s="26"/>
      <c r="G90" s="26"/>
      <c r="H90" s="26"/>
      <c r="I90" s="26"/>
      <c r="J90" s="26"/>
      <c r="K90" s="26"/>
      <c r="L90" s="26"/>
      <c r="M90" s="26"/>
      <c r="N90" s="26"/>
      <c r="O90" s="26"/>
      <c r="P90" s="26"/>
      <c r="Q90" s="26"/>
      <c r="R90" s="26"/>
      <c r="S90" s="26"/>
      <c r="T90" s="26"/>
      <c r="U90" s="26"/>
      <c r="V90" s="26"/>
      <c r="W90" s="26"/>
    </row>
    <row r="91" spans="1:23">
      <c r="B91" s="26"/>
      <c r="C91" s="26"/>
      <c r="D91" s="26"/>
      <c r="E91" s="26"/>
      <c r="F91" s="26"/>
      <c r="G91" s="26"/>
      <c r="H91" s="26"/>
      <c r="I91" s="26"/>
      <c r="J91" s="26"/>
      <c r="K91" s="26"/>
      <c r="L91" s="26"/>
      <c r="M91" s="26"/>
      <c r="N91" s="26"/>
      <c r="O91" s="26"/>
      <c r="P91" s="26"/>
      <c r="Q91" s="26"/>
      <c r="R91" s="26"/>
      <c r="S91" s="26"/>
      <c r="T91" s="26"/>
      <c r="U91" s="26"/>
      <c r="V91" s="26"/>
      <c r="W91" s="26"/>
    </row>
    <row r="92" spans="1:23">
      <c r="B92" s="26"/>
      <c r="C92" s="26"/>
      <c r="D92" s="26"/>
      <c r="E92" s="26"/>
      <c r="F92" s="26"/>
      <c r="G92" s="26"/>
      <c r="H92" s="26"/>
      <c r="I92" s="26"/>
      <c r="J92" s="26"/>
      <c r="K92" s="26"/>
      <c r="L92" s="26"/>
      <c r="M92" s="26"/>
      <c r="N92" s="26"/>
      <c r="O92" s="26"/>
      <c r="P92" s="26"/>
      <c r="Q92" s="26"/>
      <c r="R92" s="26"/>
      <c r="S92" s="26"/>
      <c r="T92" s="26"/>
      <c r="U92" s="26"/>
      <c r="V92" s="26"/>
      <c r="W92" s="26"/>
    </row>
    <row r="93" spans="1:23">
      <c r="B93" s="26"/>
      <c r="C93" s="26"/>
      <c r="D93" s="26"/>
      <c r="E93" s="26"/>
      <c r="F93" s="26"/>
      <c r="G93" s="26"/>
      <c r="H93" s="26"/>
      <c r="I93" s="26"/>
      <c r="J93" s="26"/>
      <c r="K93" s="26"/>
      <c r="L93" s="26"/>
      <c r="M93" s="26"/>
      <c r="N93" s="26"/>
      <c r="O93" s="26"/>
      <c r="P93" s="26"/>
      <c r="Q93" s="26"/>
      <c r="R93" s="26"/>
      <c r="S93" s="26"/>
      <c r="T93" s="26"/>
      <c r="U93" s="26"/>
      <c r="V93" s="26"/>
      <c r="W93" s="26"/>
    </row>
    <row r="94" spans="1:23">
      <c r="B94" s="26"/>
      <c r="C94" s="26"/>
      <c r="D94" s="26"/>
      <c r="E94" s="26"/>
      <c r="F94" s="26"/>
      <c r="G94" s="26"/>
      <c r="H94" s="26"/>
      <c r="I94" s="26"/>
      <c r="J94" s="26"/>
      <c r="K94" s="26"/>
      <c r="L94" s="26"/>
      <c r="M94" s="26"/>
      <c r="N94" s="26"/>
      <c r="O94" s="26"/>
      <c r="P94" s="26"/>
      <c r="Q94" s="26"/>
      <c r="R94" s="26"/>
      <c r="S94" s="26"/>
      <c r="T94" s="26"/>
      <c r="U94" s="26"/>
      <c r="V94" s="26"/>
      <c r="W94" s="26"/>
    </row>
    <row r="95" spans="1:23">
      <c r="B95" s="26"/>
      <c r="C95" s="26"/>
      <c r="D95" s="26"/>
      <c r="E95" s="26"/>
      <c r="F95" s="26"/>
      <c r="G95" s="26"/>
      <c r="H95" s="26"/>
      <c r="I95" s="26"/>
      <c r="J95" s="26"/>
      <c r="K95" s="26"/>
      <c r="L95" s="26"/>
      <c r="M95" s="26"/>
      <c r="N95" s="26"/>
      <c r="O95" s="26"/>
      <c r="P95" s="26"/>
      <c r="Q95" s="26"/>
      <c r="R95" s="26"/>
      <c r="S95" s="26"/>
      <c r="T95" s="26"/>
      <c r="U95" s="26"/>
      <c r="V95" s="26"/>
      <c r="W95" s="26"/>
    </row>
    <row r="96" spans="1:23">
      <c r="B96" s="26"/>
      <c r="C96" s="26"/>
      <c r="D96" s="26"/>
      <c r="E96" s="26"/>
      <c r="F96" s="26"/>
      <c r="G96" s="26"/>
      <c r="H96" s="26"/>
      <c r="I96" s="26"/>
      <c r="J96" s="26"/>
      <c r="K96" s="26"/>
      <c r="L96" s="26"/>
      <c r="M96" s="26"/>
      <c r="N96" s="26"/>
      <c r="O96" s="26"/>
      <c r="P96" s="26"/>
      <c r="Q96" s="26"/>
      <c r="R96" s="26"/>
      <c r="S96" s="26"/>
      <c r="T96" s="26"/>
      <c r="U96" s="26"/>
      <c r="V96" s="26"/>
      <c r="W96" s="26"/>
    </row>
    <row r="97" spans="2:23">
      <c r="B97" s="26"/>
      <c r="C97" s="26"/>
      <c r="D97" s="26"/>
      <c r="E97" s="26"/>
      <c r="F97" s="26"/>
      <c r="G97" s="26"/>
      <c r="H97" s="26"/>
      <c r="I97" s="26"/>
      <c r="J97" s="26"/>
      <c r="K97" s="26"/>
      <c r="L97" s="26"/>
      <c r="M97" s="26"/>
      <c r="N97" s="26"/>
      <c r="O97" s="26"/>
      <c r="P97" s="26"/>
      <c r="Q97" s="26"/>
      <c r="R97" s="26"/>
      <c r="S97" s="26"/>
      <c r="T97" s="26"/>
      <c r="U97" s="26"/>
      <c r="V97" s="26"/>
      <c r="W97" s="26"/>
    </row>
    <row r="98" spans="2:23">
      <c r="B98" s="26"/>
      <c r="C98" s="26"/>
      <c r="D98" s="26"/>
      <c r="E98" s="26"/>
      <c r="F98" s="26"/>
      <c r="G98" s="26"/>
      <c r="H98" s="26"/>
      <c r="I98" s="26"/>
      <c r="J98" s="26"/>
      <c r="K98" s="26"/>
      <c r="L98" s="26"/>
      <c r="M98" s="26"/>
      <c r="N98" s="26"/>
      <c r="O98" s="26"/>
      <c r="P98" s="26"/>
      <c r="Q98" s="26"/>
      <c r="R98" s="26"/>
      <c r="S98" s="26"/>
      <c r="T98" s="26"/>
      <c r="U98" s="26"/>
      <c r="V98" s="26"/>
      <c r="W98" s="26"/>
    </row>
    <row r="99" spans="2:23">
      <c r="B99" s="26"/>
      <c r="C99" s="26"/>
      <c r="D99" s="26"/>
      <c r="E99" s="26"/>
      <c r="F99" s="26"/>
      <c r="G99" s="26"/>
      <c r="H99" s="26"/>
      <c r="I99" s="26"/>
      <c r="J99" s="26"/>
      <c r="K99" s="26"/>
      <c r="L99" s="26"/>
      <c r="M99" s="26"/>
      <c r="N99" s="26"/>
      <c r="O99" s="26"/>
      <c r="P99" s="26"/>
      <c r="Q99" s="26"/>
      <c r="R99" s="26"/>
      <c r="S99" s="26"/>
      <c r="T99" s="26"/>
      <c r="U99" s="26"/>
      <c r="V99" s="26"/>
      <c r="W99" s="26"/>
    </row>
    <row r="100" spans="2:23">
      <c r="B100" s="26"/>
      <c r="C100" s="26"/>
      <c r="D100" s="26"/>
      <c r="E100" s="26"/>
      <c r="F100" s="26"/>
      <c r="G100" s="26"/>
      <c r="H100" s="26"/>
      <c r="I100" s="26"/>
      <c r="J100" s="26"/>
      <c r="K100" s="26"/>
      <c r="L100" s="26"/>
      <c r="M100" s="26"/>
      <c r="N100" s="26"/>
      <c r="O100" s="26"/>
      <c r="P100" s="26"/>
      <c r="Q100" s="26"/>
      <c r="R100" s="26"/>
      <c r="S100" s="26"/>
      <c r="T100" s="26"/>
      <c r="U100" s="26"/>
      <c r="V100" s="26"/>
      <c r="W100" s="26"/>
    </row>
    <row r="101" spans="2:23">
      <c r="B101" s="26"/>
      <c r="C101" s="26"/>
      <c r="D101" s="26"/>
      <c r="E101" s="26"/>
      <c r="F101" s="26"/>
      <c r="G101" s="26"/>
      <c r="H101" s="26"/>
      <c r="I101" s="26"/>
      <c r="J101" s="26"/>
      <c r="K101" s="26"/>
      <c r="L101" s="26"/>
      <c r="M101" s="26"/>
      <c r="N101" s="26"/>
      <c r="O101" s="26"/>
      <c r="P101" s="26"/>
      <c r="Q101" s="26"/>
      <c r="R101" s="26"/>
      <c r="S101" s="26"/>
      <c r="T101" s="26"/>
      <c r="U101" s="26"/>
      <c r="V101" s="26"/>
      <c r="W101" s="26"/>
    </row>
    <row r="102" spans="2:23">
      <c r="B102" s="26"/>
      <c r="C102" s="26"/>
      <c r="D102" s="26"/>
      <c r="E102" s="26"/>
      <c r="F102" s="26"/>
      <c r="G102" s="26"/>
      <c r="H102" s="26"/>
      <c r="I102" s="26"/>
      <c r="J102" s="26"/>
      <c r="K102" s="26"/>
      <c r="L102" s="26"/>
      <c r="M102" s="26"/>
      <c r="N102" s="26"/>
      <c r="O102" s="26"/>
      <c r="P102" s="26"/>
      <c r="Q102" s="26"/>
      <c r="R102" s="26"/>
      <c r="S102" s="26"/>
      <c r="T102" s="26"/>
      <c r="U102" s="26"/>
      <c r="V102" s="26"/>
      <c r="W102" s="26"/>
    </row>
    <row r="103" spans="2:23">
      <c r="B103" s="26"/>
      <c r="C103" s="26"/>
      <c r="D103" s="26"/>
      <c r="E103" s="26"/>
      <c r="F103" s="26"/>
      <c r="G103" s="26"/>
      <c r="H103" s="26"/>
      <c r="I103" s="26"/>
      <c r="J103" s="26"/>
      <c r="K103" s="26"/>
      <c r="L103" s="26"/>
      <c r="M103" s="26"/>
      <c r="N103" s="26"/>
      <c r="O103" s="26"/>
      <c r="P103" s="26"/>
      <c r="Q103" s="26"/>
      <c r="R103" s="26"/>
      <c r="S103" s="26"/>
      <c r="T103" s="26"/>
      <c r="U103" s="26"/>
      <c r="V103" s="26"/>
      <c r="W103" s="26"/>
    </row>
    <row r="104" spans="2:23">
      <c r="B104" s="26"/>
      <c r="C104" s="26"/>
      <c r="D104" s="26"/>
      <c r="E104" s="26"/>
      <c r="F104" s="26"/>
      <c r="G104" s="26"/>
      <c r="H104" s="26"/>
      <c r="I104" s="26"/>
      <c r="J104" s="26"/>
      <c r="K104" s="26"/>
      <c r="L104" s="26"/>
      <c r="M104" s="26"/>
      <c r="N104" s="26"/>
      <c r="O104" s="26"/>
      <c r="P104" s="26"/>
      <c r="Q104" s="26"/>
      <c r="R104" s="26"/>
      <c r="S104" s="26"/>
      <c r="T104" s="26"/>
      <c r="U104" s="26"/>
      <c r="V104" s="26"/>
      <c r="W104" s="26"/>
    </row>
    <row r="105" spans="2:23">
      <c r="B105" s="26"/>
      <c r="C105" s="26"/>
      <c r="D105" s="26"/>
      <c r="E105" s="26"/>
      <c r="F105" s="26"/>
      <c r="G105" s="26"/>
      <c r="H105" s="26"/>
      <c r="I105" s="26"/>
      <c r="J105" s="26"/>
      <c r="K105" s="26"/>
      <c r="L105" s="26"/>
      <c r="M105" s="26"/>
      <c r="N105" s="26"/>
      <c r="O105" s="26"/>
      <c r="P105" s="26"/>
      <c r="Q105" s="26"/>
      <c r="R105" s="26"/>
      <c r="S105" s="26"/>
      <c r="T105" s="26"/>
      <c r="U105" s="26"/>
      <c r="V105" s="26"/>
      <c r="W105" s="26"/>
    </row>
    <row r="106" spans="2:23">
      <c r="B106" s="26"/>
      <c r="C106" s="26"/>
      <c r="D106" s="26"/>
      <c r="E106" s="26"/>
      <c r="F106" s="26"/>
      <c r="G106" s="26"/>
      <c r="H106" s="26"/>
      <c r="I106" s="26"/>
      <c r="J106" s="26"/>
      <c r="K106" s="26"/>
      <c r="L106" s="26"/>
      <c r="M106" s="26"/>
      <c r="N106" s="26"/>
      <c r="O106" s="26"/>
      <c r="P106" s="26"/>
      <c r="Q106" s="26"/>
      <c r="R106" s="26"/>
      <c r="S106" s="26"/>
      <c r="T106" s="26"/>
      <c r="U106" s="26"/>
      <c r="V106" s="26"/>
      <c r="W106" s="26"/>
    </row>
    <row r="107" spans="2:23">
      <c r="B107" s="26"/>
      <c r="C107" s="26"/>
      <c r="D107" s="26"/>
      <c r="E107" s="26"/>
      <c r="F107" s="26"/>
      <c r="G107" s="26"/>
      <c r="H107" s="26"/>
      <c r="I107" s="26"/>
      <c r="J107" s="26"/>
      <c r="K107" s="26"/>
      <c r="L107" s="26"/>
      <c r="M107" s="26"/>
      <c r="N107" s="26"/>
      <c r="O107" s="26"/>
      <c r="P107" s="26"/>
      <c r="Q107" s="26"/>
      <c r="R107" s="26"/>
      <c r="S107" s="26"/>
      <c r="T107" s="26"/>
      <c r="U107" s="26"/>
      <c r="V107" s="26"/>
      <c r="W107" s="26"/>
    </row>
    <row r="108" spans="2:23">
      <c r="B108" s="26"/>
      <c r="C108" s="26"/>
      <c r="D108" s="26"/>
      <c r="E108" s="26"/>
      <c r="F108" s="26"/>
      <c r="G108" s="26"/>
      <c r="H108" s="26"/>
      <c r="I108" s="26"/>
      <c r="J108" s="26"/>
      <c r="K108" s="26"/>
      <c r="L108" s="26"/>
      <c r="M108" s="26"/>
      <c r="N108" s="26"/>
      <c r="O108" s="26"/>
      <c r="P108" s="26"/>
      <c r="Q108" s="26"/>
      <c r="R108" s="26"/>
      <c r="S108" s="26"/>
      <c r="T108" s="26"/>
      <c r="U108" s="26"/>
      <c r="V108" s="26"/>
      <c r="W108" s="26"/>
    </row>
    <row r="109" spans="2:23">
      <c r="B109" s="26"/>
      <c r="C109" s="26"/>
      <c r="D109" s="26"/>
      <c r="E109" s="26"/>
      <c r="F109" s="26"/>
      <c r="G109" s="26"/>
      <c r="H109" s="26"/>
      <c r="I109" s="26"/>
      <c r="J109" s="26"/>
      <c r="K109" s="26"/>
      <c r="L109" s="26"/>
      <c r="M109" s="26"/>
      <c r="N109" s="26"/>
      <c r="O109" s="26"/>
      <c r="P109" s="26"/>
      <c r="Q109" s="26"/>
      <c r="R109" s="26"/>
      <c r="S109" s="26"/>
      <c r="T109" s="26"/>
      <c r="U109" s="26"/>
      <c r="V109" s="26"/>
      <c r="W109" s="26"/>
    </row>
    <row r="110" spans="2:23">
      <c r="B110" s="26"/>
      <c r="C110" s="26"/>
      <c r="D110" s="26"/>
      <c r="E110" s="26"/>
      <c r="F110" s="26"/>
      <c r="G110" s="26"/>
      <c r="H110" s="26"/>
      <c r="I110" s="26"/>
      <c r="J110" s="26"/>
      <c r="K110" s="26"/>
      <c r="L110" s="26"/>
      <c r="M110" s="26"/>
      <c r="N110" s="26"/>
      <c r="O110" s="26"/>
      <c r="P110" s="26"/>
      <c r="Q110" s="26"/>
      <c r="R110" s="26"/>
      <c r="S110" s="26"/>
      <c r="T110" s="26"/>
      <c r="U110" s="26"/>
      <c r="V110" s="26"/>
      <c r="W110" s="26"/>
    </row>
    <row r="111" spans="2:23">
      <c r="B111" s="26"/>
      <c r="C111" s="26"/>
      <c r="D111" s="26"/>
      <c r="E111" s="26"/>
      <c r="F111" s="26"/>
      <c r="G111" s="26"/>
      <c r="H111" s="26"/>
      <c r="I111" s="26"/>
      <c r="J111" s="26"/>
      <c r="K111" s="26"/>
      <c r="L111" s="26"/>
      <c r="M111" s="26"/>
      <c r="N111" s="26"/>
      <c r="O111" s="26"/>
      <c r="P111" s="26"/>
      <c r="Q111" s="26"/>
      <c r="R111" s="26"/>
      <c r="S111" s="26"/>
      <c r="T111" s="26"/>
      <c r="U111" s="26"/>
      <c r="V111" s="26"/>
      <c r="W111" s="26"/>
    </row>
    <row r="112" spans="2:23">
      <c r="B112" s="26"/>
      <c r="C112" s="26"/>
      <c r="D112" s="26"/>
      <c r="E112" s="26"/>
      <c r="F112" s="26"/>
      <c r="G112" s="26"/>
      <c r="H112" s="26"/>
      <c r="I112" s="26"/>
      <c r="J112" s="26"/>
      <c r="K112" s="26"/>
      <c r="L112" s="26"/>
      <c r="M112" s="26"/>
      <c r="N112" s="26"/>
      <c r="O112" s="26"/>
      <c r="P112" s="26"/>
      <c r="Q112" s="26"/>
      <c r="R112" s="26"/>
      <c r="S112" s="26"/>
      <c r="T112" s="26"/>
      <c r="U112" s="26"/>
      <c r="V112" s="26"/>
      <c r="W112" s="26"/>
    </row>
    <row r="113" spans="2:23">
      <c r="B113" s="26"/>
      <c r="C113" s="26"/>
      <c r="D113" s="26"/>
      <c r="E113" s="26"/>
      <c r="F113" s="26"/>
      <c r="G113" s="26"/>
      <c r="H113" s="26"/>
      <c r="I113" s="26"/>
      <c r="J113" s="26"/>
      <c r="K113" s="26"/>
      <c r="L113" s="26"/>
      <c r="M113" s="26"/>
      <c r="N113" s="26"/>
      <c r="O113" s="26"/>
      <c r="P113" s="26"/>
      <c r="Q113" s="26"/>
      <c r="R113" s="26"/>
      <c r="S113" s="26"/>
      <c r="T113" s="26"/>
      <c r="U113" s="26"/>
      <c r="V113" s="26"/>
      <c r="W113" s="26"/>
    </row>
    <row r="114" spans="2:23">
      <c r="B114" s="26"/>
      <c r="C114" s="26"/>
      <c r="D114" s="26"/>
      <c r="E114" s="26"/>
      <c r="F114" s="26"/>
      <c r="G114" s="26"/>
      <c r="H114" s="26"/>
      <c r="I114" s="26"/>
      <c r="J114" s="26"/>
      <c r="K114" s="26"/>
      <c r="L114" s="26"/>
      <c r="M114" s="26"/>
      <c r="N114" s="26"/>
      <c r="O114" s="26"/>
      <c r="P114" s="26"/>
      <c r="Q114" s="26"/>
      <c r="R114" s="26"/>
      <c r="S114" s="26"/>
      <c r="T114" s="26"/>
      <c r="U114" s="26"/>
      <c r="V114" s="26"/>
      <c r="W114" s="26"/>
    </row>
    <row r="115" spans="2:23">
      <c r="B115" s="26"/>
      <c r="C115" s="26"/>
      <c r="D115" s="26"/>
      <c r="E115" s="26"/>
      <c r="F115" s="26"/>
      <c r="G115" s="26"/>
      <c r="H115" s="26"/>
      <c r="I115" s="26"/>
      <c r="J115" s="26"/>
      <c r="K115" s="26"/>
      <c r="L115" s="26"/>
      <c r="M115" s="26"/>
      <c r="N115" s="26"/>
      <c r="O115" s="26"/>
      <c r="P115" s="26"/>
      <c r="Q115" s="26"/>
      <c r="R115" s="26"/>
      <c r="S115" s="26"/>
      <c r="T115" s="26"/>
      <c r="U115" s="26"/>
      <c r="V115" s="26"/>
      <c r="W115" s="26"/>
    </row>
    <row r="116" spans="2:23">
      <c r="B116" s="26"/>
      <c r="C116" s="26"/>
      <c r="D116" s="26"/>
      <c r="E116" s="26"/>
      <c r="F116" s="26"/>
      <c r="G116" s="26"/>
      <c r="H116" s="26"/>
      <c r="I116" s="26"/>
      <c r="J116" s="26"/>
      <c r="K116" s="26"/>
      <c r="L116" s="26"/>
      <c r="M116" s="26"/>
      <c r="N116" s="26"/>
      <c r="O116" s="26"/>
      <c r="P116" s="26"/>
      <c r="Q116" s="26"/>
      <c r="R116" s="26"/>
      <c r="S116" s="26"/>
      <c r="T116" s="26"/>
      <c r="U116" s="26"/>
      <c r="V116" s="26"/>
      <c r="W116" s="26"/>
    </row>
    <row r="117" spans="2:23">
      <c r="B117" s="26"/>
      <c r="C117" s="26"/>
      <c r="D117" s="26"/>
      <c r="E117" s="26"/>
      <c r="F117" s="26"/>
      <c r="G117" s="26"/>
      <c r="H117" s="26"/>
      <c r="I117" s="26"/>
      <c r="J117" s="26"/>
      <c r="K117" s="26"/>
      <c r="L117" s="26"/>
      <c r="M117" s="26"/>
      <c r="N117" s="26"/>
      <c r="O117" s="26"/>
      <c r="P117" s="26"/>
      <c r="Q117" s="26"/>
      <c r="R117" s="26"/>
      <c r="S117" s="26"/>
      <c r="T117" s="26"/>
      <c r="U117" s="26"/>
      <c r="V117" s="26"/>
      <c r="W117" s="26"/>
    </row>
    <row r="118" spans="2:23">
      <c r="B118" s="26"/>
      <c r="C118" s="26"/>
      <c r="D118" s="26"/>
      <c r="E118" s="26"/>
      <c r="F118" s="26"/>
      <c r="G118" s="26"/>
      <c r="H118" s="26"/>
      <c r="I118" s="26"/>
      <c r="J118" s="26"/>
      <c r="K118" s="26"/>
      <c r="L118" s="26"/>
      <c r="M118" s="26"/>
      <c r="N118" s="26"/>
      <c r="O118" s="26"/>
      <c r="P118" s="26"/>
      <c r="Q118" s="26"/>
      <c r="R118" s="26"/>
      <c r="S118" s="26"/>
      <c r="T118" s="26"/>
      <c r="U118" s="26"/>
      <c r="V118" s="26"/>
      <c r="W118" s="26"/>
    </row>
    <row r="119" spans="2:23">
      <c r="B119" s="26"/>
      <c r="C119" s="26"/>
      <c r="D119" s="26"/>
      <c r="E119" s="26"/>
      <c r="F119" s="26"/>
      <c r="G119" s="26"/>
      <c r="H119" s="26"/>
      <c r="I119" s="26"/>
      <c r="J119" s="26"/>
      <c r="K119" s="26"/>
      <c r="L119" s="26"/>
      <c r="M119" s="26"/>
      <c r="N119" s="26"/>
      <c r="O119" s="26"/>
      <c r="P119" s="26"/>
      <c r="Q119" s="26"/>
      <c r="R119" s="26"/>
      <c r="S119" s="26"/>
      <c r="T119" s="26"/>
      <c r="U119" s="26"/>
      <c r="V119" s="26"/>
      <c r="W119" s="26"/>
    </row>
    <row r="120" spans="2:23">
      <c r="B120" s="26"/>
      <c r="C120" s="26"/>
      <c r="D120" s="26"/>
      <c r="E120" s="26"/>
      <c r="F120" s="26"/>
      <c r="G120" s="26"/>
      <c r="H120" s="26"/>
      <c r="I120" s="26"/>
      <c r="J120" s="26"/>
      <c r="K120" s="26"/>
      <c r="L120" s="26"/>
      <c r="M120" s="26"/>
      <c r="N120" s="26"/>
      <c r="O120" s="26"/>
      <c r="P120" s="26"/>
      <c r="Q120" s="26"/>
      <c r="R120" s="26"/>
      <c r="S120" s="26"/>
      <c r="T120" s="26"/>
      <c r="U120" s="26"/>
      <c r="V120" s="26"/>
      <c r="W120" s="26"/>
    </row>
    <row r="121" spans="2:23">
      <c r="B121" s="26"/>
      <c r="C121" s="26"/>
      <c r="D121" s="26"/>
      <c r="E121" s="26"/>
      <c r="F121" s="26"/>
      <c r="G121" s="26"/>
      <c r="H121" s="26"/>
      <c r="I121" s="26"/>
      <c r="J121" s="26"/>
      <c r="K121" s="26"/>
      <c r="L121" s="26"/>
      <c r="M121" s="26"/>
      <c r="N121" s="26"/>
      <c r="O121" s="26"/>
      <c r="P121" s="26"/>
      <c r="Q121" s="26"/>
      <c r="R121" s="26"/>
      <c r="S121" s="26"/>
      <c r="T121" s="26"/>
      <c r="U121" s="26"/>
      <c r="V121" s="26"/>
      <c r="W121" s="26"/>
    </row>
    <row r="122" spans="2:23">
      <c r="B122" s="26"/>
      <c r="C122" s="26"/>
      <c r="D122" s="26"/>
      <c r="E122" s="26"/>
      <c r="F122" s="26"/>
      <c r="G122" s="26"/>
      <c r="H122" s="26"/>
      <c r="I122" s="26"/>
      <c r="J122" s="26"/>
      <c r="K122" s="26"/>
      <c r="L122" s="26"/>
      <c r="M122" s="26"/>
      <c r="N122" s="26"/>
      <c r="O122" s="26"/>
      <c r="P122" s="26"/>
      <c r="Q122" s="26"/>
      <c r="R122" s="26"/>
      <c r="S122" s="26"/>
      <c r="T122" s="26"/>
      <c r="U122" s="26"/>
      <c r="V122" s="26"/>
      <c r="W122" s="26"/>
    </row>
    <row r="123" spans="2:23">
      <c r="B123" s="26"/>
      <c r="C123" s="26"/>
      <c r="D123" s="26"/>
      <c r="E123" s="26"/>
      <c r="F123" s="26"/>
      <c r="G123" s="26"/>
      <c r="H123" s="26"/>
      <c r="I123" s="26"/>
      <c r="J123" s="26"/>
      <c r="K123" s="26"/>
      <c r="L123" s="26"/>
      <c r="M123" s="26"/>
      <c r="N123" s="26"/>
      <c r="O123" s="26"/>
      <c r="P123" s="26"/>
      <c r="Q123" s="26"/>
      <c r="R123" s="26"/>
      <c r="S123" s="26"/>
      <c r="T123" s="26"/>
      <c r="U123" s="26"/>
      <c r="V123" s="26"/>
      <c r="W123" s="26"/>
    </row>
    <row r="124" spans="2:23">
      <c r="B124" s="26"/>
      <c r="C124" s="26"/>
      <c r="D124" s="26"/>
      <c r="E124" s="26"/>
      <c r="F124" s="26"/>
      <c r="G124" s="26"/>
      <c r="H124" s="26"/>
      <c r="I124" s="26"/>
      <c r="J124" s="26"/>
      <c r="K124" s="26"/>
      <c r="L124" s="26"/>
      <c r="M124" s="26"/>
      <c r="N124" s="26"/>
      <c r="O124" s="26"/>
      <c r="P124" s="26"/>
      <c r="Q124" s="26"/>
      <c r="R124" s="26"/>
      <c r="S124" s="26"/>
      <c r="T124" s="26"/>
      <c r="U124" s="26"/>
      <c r="V124" s="26"/>
      <c r="W124" s="26"/>
    </row>
    <row r="125" spans="2:23">
      <c r="B125" s="26"/>
      <c r="C125" s="26"/>
      <c r="D125" s="26"/>
      <c r="E125" s="26"/>
      <c r="F125" s="26"/>
      <c r="G125" s="26"/>
      <c r="H125" s="26"/>
      <c r="I125" s="26"/>
      <c r="J125" s="26"/>
      <c r="K125" s="26"/>
      <c r="L125" s="26"/>
      <c r="M125" s="26"/>
      <c r="N125" s="26"/>
      <c r="O125" s="26"/>
      <c r="P125" s="26"/>
      <c r="Q125" s="26"/>
      <c r="R125" s="26"/>
      <c r="S125" s="26"/>
      <c r="T125" s="26"/>
      <c r="U125" s="26"/>
      <c r="V125" s="26"/>
      <c r="W125" s="26"/>
    </row>
    <row r="126" spans="2:23">
      <c r="B126" s="26"/>
      <c r="C126" s="26"/>
      <c r="D126" s="26"/>
      <c r="E126" s="26"/>
      <c r="F126" s="26"/>
      <c r="G126" s="26"/>
      <c r="H126" s="26"/>
      <c r="I126" s="26"/>
      <c r="J126" s="26"/>
      <c r="K126" s="26"/>
      <c r="L126" s="26"/>
      <c r="M126" s="26"/>
      <c r="N126" s="26"/>
      <c r="O126" s="26"/>
      <c r="P126" s="26"/>
      <c r="Q126" s="26"/>
      <c r="R126" s="26"/>
      <c r="S126" s="26"/>
      <c r="T126" s="26"/>
      <c r="U126" s="26"/>
      <c r="V126" s="26"/>
      <c r="W126" s="26"/>
    </row>
    <row r="127" spans="2:23">
      <c r="B127" s="26"/>
      <c r="C127" s="26"/>
      <c r="D127" s="26"/>
      <c r="E127" s="26"/>
      <c r="F127" s="26"/>
      <c r="G127" s="26"/>
      <c r="H127" s="26"/>
      <c r="I127" s="26"/>
      <c r="J127" s="26"/>
      <c r="K127" s="26"/>
      <c r="L127" s="26"/>
      <c r="M127" s="26"/>
      <c r="N127" s="26"/>
      <c r="O127" s="26"/>
      <c r="P127" s="26"/>
      <c r="Q127" s="26"/>
      <c r="R127" s="26"/>
      <c r="S127" s="26"/>
      <c r="T127" s="26"/>
      <c r="U127" s="26"/>
      <c r="V127" s="26"/>
      <c r="W127" s="26"/>
    </row>
    <row r="128" spans="2:23">
      <c r="B128" s="26"/>
      <c r="C128" s="26"/>
      <c r="D128" s="26"/>
      <c r="E128" s="26"/>
      <c r="F128" s="26"/>
      <c r="G128" s="26"/>
      <c r="H128" s="26"/>
      <c r="I128" s="26"/>
      <c r="J128" s="26"/>
      <c r="K128" s="26"/>
      <c r="L128" s="26"/>
      <c r="M128" s="26"/>
      <c r="N128" s="26"/>
      <c r="O128" s="26"/>
      <c r="P128" s="26"/>
      <c r="Q128" s="26"/>
      <c r="R128" s="26"/>
      <c r="S128" s="26"/>
      <c r="T128" s="26"/>
      <c r="U128" s="26"/>
      <c r="V128" s="26"/>
      <c r="W128" s="26"/>
    </row>
    <row r="129" spans="2:23">
      <c r="B129" s="26"/>
      <c r="C129" s="26"/>
      <c r="D129" s="26"/>
      <c r="E129" s="26"/>
      <c r="F129" s="26"/>
      <c r="G129" s="26"/>
      <c r="H129" s="26"/>
      <c r="I129" s="26"/>
      <c r="J129" s="26"/>
      <c r="K129" s="26"/>
      <c r="L129" s="26"/>
      <c r="M129" s="26"/>
      <c r="N129" s="26"/>
      <c r="O129" s="26"/>
      <c r="P129" s="26"/>
      <c r="Q129" s="26"/>
      <c r="R129" s="26"/>
      <c r="S129" s="26"/>
      <c r="T129" s="26"/>
      <c r="U129" s="26"/>
      <c r="V129" s="26"/>
      <c r="W129" s="26"/>
    </row>
    <row r="130" spans="2:23">
      <c r="B130" s="26"/>
      <c r="C130" s="26"/>
      <c r="D130" s="26"/>
      <c r="E130" s="26"/>
      <c r="F130" s="26"/>
      <c r="G130" s="26"/>
      <c r="H130" s="26"/>
      <c r="I130" s="26"/>
      <c r="J130" s="26"/>
      <c r="K130" s="26"/>
      <c r="L130" s="26"/>
      <c r="M130" s="26"/>
      <c r="N130" s="26"/>
      <c r="O130" s="26"/>
      <c r="P130" s="26"/>
      <c r="Q130" s="26"/>
      <c r="R130" s="26"/>
      <c r="S130" s="26"/>
      <c r="T130" s="26"/>
      <c r="U130" s="26"/>
      <c r="V130" s="26"/>
      <c r="W130" s="26"/>
    </row>
    <row r="131" spans="2:23">
      <c r="B131" s="26"/>
      <c r="C131" s="26"/>
      <c r="D131" s="26"/>
      <c r="E131" s="26"/>
      <c r="F131" s="26"/>
      <c r="G131" s="26"/>
      <c r="H131" s="26"/>
      <c r="I131" s="26"/>
      <c r="J131" s="26"/>
      <c r="K131" s="26"/>
      <c r="L131" s="26"/>
      <c r="M131" s="26"/>
      <c r="N131" s="26"/>
      <c r="O131" s="26"/>
      <c r="P131" s="26"/>
      <c r="Q131" s="26"/>
      <c r="R131" s="26"/>
      <c r="S131" s="26"/>
      <c r="T131" s="26"/>
      <c r="U131" s="26"/>
      <c r="V131" s="26"/>
      <c r="W131" s="26"/>
    </row>
    <row r="132" spans="2:23">
      <c r="B132" s="26"/>
      <c r="C132" s="26"/>
      <c r="D132" s="26"/>
      <c r="E132" s="26"/>
      <c r="F132" s="26"/>
      <c r="G132" s="26"/>
      <c r="H132" s="26"/>
      <c r="I132" s="26"/>
      <c r="J132" s="26"/>
      <c r="K132" s="26"/>
      <c r="L132" s="26"/>
      <c r="M132" s="26"/>
      <c r="N132" s="26"/>
      <c r="O132" s="26"/>
      <c r="P132" s="26"/>
      <c r="Q132" s="26"/>
      <c r="R132" s="26"/>
      <c r="S132" s="26"/>
      <c r="T132" s="26"/>
      <c r="U132" s="26"/>
      <c r="V132" s="26"/>
      <c r="W132" s="26"/>
    </row>
    <row r="133" spans="2:23">
      <c r="B133" s="26"/>
      <c r="C133" s="26"/>
      <c r="D133" s="26"/>
      <c r="E133" s="26"/>
      <c r="F133" s="26"/>
      <c r="G133" s="26"/>
      <c r="H133" s="26"/>
      <c r="I133" s="26"/>
      <c r="J133" s="26"/>
      <c r="K133" s="26"/>
      <c r="L133" s="26"/>
      <c r="M133" s="26"/>
      <c r="N133" s="26"/>
      <c r="O133" s="26"/>
      <c r="P133" s="26"/>
      <c r="Q133" s="26"/>
      <c r="R133" s="26"/>
      <c r="S133" s="26"/>
      <c r="T133" s="26"/>
      <c r="U133" s="26"/>
      <c r="V133" s="26"/>
      <c r="W133" s="26"/>
    </row>
    <row r="134" spans="2:23">
      <c r="B134" s="26"/>
      <c r="C134" s="26"/>
      <c r="D134" s="26"/>
      <c r="E134" s="26"/>
      <c r="F134" s="26"/>
      <c r="G134" s="26"/>
      <c r="H134" s="26"/>
      <c r="I134" s="26"/>
      <c r="J134" s="26"/>
      <c r="K134" s="26"/>
      <c r="L134" s="26"/>
      <c r="M134" s="26"/>
      <c r="N134" s="26"/>
      <c r="O134" s="26"/>
      <c r="P134" s="26"/>
      <c r="Q134" s="26"/>
      <c r="R134" s="26"/>
      <c r="S134" s="26"/>
      <c r="T134" s="26"/>
      <c r="U134" s="26"/>
      <c r="V134" s="26"/>
      <c r="W134" s="26"/>
    </row>
    <row r="135" spans="2:23">
      <c r="B135" s="26"/>
      <c r="C135" s="26"/>
      <c r="D135" s="26"/>
      <c r="E135" s="26"/>
      <c r="F135" s="26"/>
      <c r="G135" s="26"/>
      <c r="H135" s="26"/>
      <c r="I135" s="26"/>
      <c r="J135" s="26"/>
      <c r="K135" s="26"/>
      <c r="L135" s="26"/>
      <c r="M135" s="26"/>
      <c r="N135" s="26"/>
      <c r="O135" s="26"/>
      <c r="P135" s="26"/>
      <c r="Q135" s="26"/>
      <c r="R135" s="26"/>
      <c r="S135" s="26"/>
      <c r="T135" s="26"/>
      <c r="U135" s="26"/>
      <c r="V135" s="26"/>
      <c r="W135" s="26"/>
    </row>
    <row r="136" spans="2:23">
      <c r="B136" s="26"/>
      <c r="C136" s="26"/>
      <c r="D136" s="26"/>
      <c r="E136" s="26"/>
      <c r="F136" s="26"/>
      <c r="G136" s="26"/>
      <c r="H136" s="26"/>
      <c r="I136" s="26"/>
      <c r="J136" s="26"/>
      <c r="K136" s="26"/>
      <c r="L136" s="26"/>
      <c r="M136" s="26"/>
      <c r="N136" s="26"/>
      <c r="O136" s="26"/>
      <c r="P136" s="26"/>
      <c r="Q136" s="26"/>
      <c r="R136" s="26"/>
      <c r="S136" s="26"/>
      <c r="T136" s="26"/>
      <c r="U136" s="26"/>
      <c r="V136" s="26"/>
      <c r="W136" s="26"/>
    </row>
    <row r="137" spans="2:23">
      <c r="B137" s="26"/>
      <c r="C137" s="26"/>
      <c r="D137" s="26"/>
      <c r="E137" s="26"/>
      <c r="F137" s="26"/>
      <c r="G137" s="26"/>
      <c r="H137" s="26"/>
      <c r="I137" s="26"/>
      <c r="J137" s="26"/>
      <c r="K137" s="26"/>
      <c r="L137" s="26"/>
      <c r="M137" s="26"/>
      <c r="N137" s="26"/>
      <c r="O137" s="26"/>
      <c r="P137" s="26"/>
      <c r="Q137" s="26"/>
      <c r="R137" s="26"/>
      <c r="S137" s="26"/>
      <c r="T137" s="26"/>
      <c r="U137" s="26"/>
      <c r="V137" s="26"/>
      <c r="W137" s="26"/>
    </row>
    <row r="138" spans="2:23">
      <c r="B138" s="26"/>
      <c r="C138" s="26"/>
      <c r="D138" s="26"/>
      <c r="E138" s="26"/>
      <c r="F138" s="26"/>
      <c r="G138" s="26"/>
      <c r="H138" s="26"/>
      <c r="I138" s="26"/>
      <c r="J138" s="26"/>
      <c r="K138" s="26"/>
      <c r="L138" s="26"/>
      <c r="M138" s="26"/>
      <c r="N138" s="26"/>
      <c r="O138" s="26"/>
      <c r="P138" s="26"/>
      <c r="Q138" s="26"/>
      <c r="R138" s="26"/>
      <c r="S138" s="26"/>
      <c r="T138" s="26"/>
      <c r="U138" s="26"/>
      <c r="V138" s="26"/>
      <c r="W138" s="26"/>
    </row>
    <row r="139" spans="2:23">
      <c r="B139" s="26"/>
      <c r="C139" s="26"/>
      <c r="D139" s="26"/>
      <c r="E139" s="26"/>
      <c r="F139" s="26"/>
      <c r="G139" s="26"/>
      <c r="H139" s="26"/>
      <c r="I139" s="26"/>
      <c r="J139" s="26"/>
      <c r="K139" s="26"/>
      <c r="L139" s="26"/>
      <c r="M139" s="26"/>
      <c r="N139" s="26"/>
      <c r="O139" s="26"/>
      <c r="P139" s="26"/>
      <c r="Q139" s="26"/>
      <c r="R139" s="26"/>
      <c r="S139" s="26"/>
      <c r="T139" s="26"/>
      <c r="U139" s="26"/>
      <c r="V139" s="26"/>
      <c r="W139" s="26"/>
    </row>
    <row r="140" spans="2:23">
      <c r="B140" s="26"/>
      <c r="C140" s="26"/>
      <c r="D140" s="26"/>
      <c r="E140" s="26"/>
      <c r="F140" s="26"/>
      <c r="G140" s="26"/>
      <c r="H140" s="26"/>
      <c r="I140" s="26"/>
      <c r="J140" s="26"/>
      <c r="K140" s="26"/>
      <c r="L140" s="26"/>
      <c r="M140" s="26"/>
      <c r="N140" s="26"/>
      <c r="O140" s="26"/>
      <c r="P140" s="26"/>
      <c r="Q140" s="26"/>
      <c r="R140" s="26"/>
      <c r="S140" s="26"/>
      <c r="T140" s="26"/>
      <c r="U140" s="26"/>
      <c r="V140" s="26"/>
      <c r="W140" s="26"/>
    </row>
    <row r="141" spans="2:23">
      <c r="B141" s="26"/>
      <c r="C141" s="26"/>
      <c r="D141" s="26"/>
      <c r="E141" s="26"/>
      <c r="F141" s="26"/>
      <c r="G141" s="26"/>
      <c r="H141" s="26"/>
      <c r="I141" s="26"/>
      <c r="J141" s="26"/>
      <c r="K141" s="26"/>
      <c r="L141" s="26"/>
      <c r="M141" s="26"/>
      <c r="N141" s="26"/>
      <c r="O141" s="26"/>
      <c r="P141" s="26"/>
      <c r="Q141" s="26"/>
      <c r="R141" s="26"/>
      <c r="S141" s="26"/>
      <c r="T141" s="26"/>
      <c r="U141" s="26"/>
      <c r="V141" s="26"/>
      <c r="W141" s="26"/>
    </row>
    <row r="142" spans="2:23">
      <c r="B142" s="26"/>
      <c r="C142" s="26"/>
      <c r="D142" s="26"/>
      <c r="E142" s="26"/>
      <c r="F142" s="26"/>
      <c r="G142" s="26"/>
      <c r="H142" s="26"/>
      <c r="I142" s="26"/>
      <c r="J142" s="26"/>
      <c r="K142" s="26"/>
      <c r="L142" s="26"/>
      <c r="M142" s="26"/>
      <c r="N142" s="26"/>
      <c r="O142" s="26"/>
      <c r="P142" s="26"/>
      <c r="Q142" s="26"/>
      <c r="R142" s="26"/>
      <c r="S142" s="26"/>
      <c r="T142" s="26"/>
      <c r="U142" s="26"/>
      <c r="V142" s="26"/>
      <c r="W142" s="26"/>
    </row>
    <row r="143" spans="2:23">
      <c r="B143" s="26"/>
      <c r="C143" s="26"/>
      <c r="D143" s="26"/>
      <c r="E143" s="26"/>
      <c r="F143" s="26"/>
      <c r="G143" s="26"/>
      <c r="H143" s="26"/>
      <c r="I143" s="26"/>
      <c r="J143" s="26"/>
      <c r="K143" s="26"/>
      <c r="L143" s="26"/>
      <c r="M143" s="26"/>
      <c r="N143" s="26"/>
      <c r="O143" s="26"/>
      <c r="P143" s="26"/>
      <c r="Q143" s="26"/>
      <c r="R143" s="26"/>
      <c r="S143" s="26"/>
      <c r="T143" s="26"/>
      <c r="U143" s="26"/>
      <c r="V143" s="26"/>
      <c r="W143" s="26"/>
    </row>
    <row r="144" spans="2:23">
      <c r="B144" s="26"/>
      <c r="C144" s="26"/>
      <c r="D144" s="26"/>
      <c r="E144" s="26"/>
      <c r="F144" s="26"/>
      <c r="G144" s="26"/>
      <c r="H144" s="26"/>
      <c r="I144" s="26"/>
      <c r="J144" s="26"/>
      <c r="K144" s="26"/>
      <c r="L144" s="26"/>
      <c r="M144" s="26"/>
      <c r="N144" s="26"/>
      <c r="O144" s="26"/>
      <c r="P144" s="26"/>
      <c r="Q144" s="26"/>
      <c r="R144" s="26"/>
      <c r="S144" s="26"/>
      <c r="T144" s="26"/>
      <c r="U144" s="26"/>
      <c r="V144" s="26"/>
      <c r="W144" s="26"/>
    </row>
    <row r="145" spans="2:23">
      <c r="B145" s="26"/>
      <c r="C145" s="26"/>
      <c r="D145" s="26"/>
      <c r="E145" s="26"/>
      <c r="F145" s="26"/>
      <c r="G145" s="26"/>
      <c r="H145" s="26"/>
      <c r="I145" s="26"/>
      <c r="J145" s="26"/>
      <c r="K145" s="26"/>
      <c r="L145" s="26"/>
      <c r="M145" s="26"/>
      <c r="N145" s="26"/>
      <c r="O145" s="26"/>
      <c r="P145" s="26"/>
      <c r="Q145" s="26"/>
      <c r="R145" s="26"/>
      <c r="S145" s="26"/>
      <c r="T145" s="26"/>
      <c r="U145" s="26"/>
      <c r="V145" s="26"/>
      <c r="W145" s="26"/>
    </row>
    <row r="146" spans="2:23">
      <c r="B146" s="26"/>
      <c r="C146" s="26"/>
      <c r="D146" s="26"/>
      <c r="E146" s="26"/>
      <c r="F146" s="26"/>
      <c r="G146" s="26"/>
      <c r="H146" s="26"/>
      <c r="I146" s="26"/>
      <c r="J146" s="26"/>
      <c r="K146" s="26"/>
      <c r="L146" s="26"/>
      <c r="M146" s="26"/>
      <c r="N146" s="26"/>
      <c r="O146" s="26"/>
      <c r="P146" s="26"/>
      <c r="Q146" s="26"/>
      <c r="R146" s="26"/>
      <c r="S146" s="26"/>
      <c r="T146" s="26"/>
      <c r="U146" s="26"/>
      <c r="V146" s="26"/>
      <c r="W146" s="26"/>
    </row>
    <row r="147" spans="2:23">
      <c r="B147" s="26"/>
      <c r="C147" s="26"/>
      <c r="D147" s="26"/>
      <c r="E147" s="26"/>
      <c r="F147" s="26"/>
      <c r="G147" s="26"/>
      <c r="H147" s="26"/>
      <c r="I147" s="26"/>
      <c r="J147" s="26"/>
      <c r="K147" s="26"/>
      <c r="L147" s="26"/>
      <c r="M147" s="26"/>
      <c r="N147" s="26"/>
      <c r="O147" s="26"/>
      <c r="P147" s="26"/>
      <c r="Q147" s="26"/>
      <c r="R147" s="26"/>
      <c r="S147" s="26"/>
      <c r="T147" s="26"/>
      <c r="U147" s="26"/>
      <c r="V147" s="26"/>
      <c r="W147" s="26"/>
    </row>
    <row r="148" spans="2:23">
      <c r="B148" s="26"/>
      <c r="C148" s="26"/>
      <c r="D148" s="26"/>
      <c r="E148" s="26"/>
      <c r="F148" s="26"/>
      <c r="G148" s="26"/>
      <c r="H148" s="26"/>
      <c r="I148" s="26"/>
      <c r="J148" s="26"/>
      <c r="K148" s="26"/>
      <c r="L148" s="26"/>
      <c r="M148" s="26"/>
      <c r="N148" s="26"/>
      <c r="O148" s="26"/>
      <c r="P148" s="26"/>
      <c r="Q148" s="26"/>
      <c r="R148" s="26"/>
      <c r="S148" s="26"/>
      <c r="T148" s="26"/>
      <c r="U148" s="26"/>
      <c r="V148" s="26"/>
      <c r="W148" s="26"/>
    </row>
    <row r="149" spans="2:23">
      <c r="B149" s="26"/>
      <c r="C149" s="26"/>
      <c r="D149" s="26"/>
      <c r="E149" s="26"/>
      <c r="F149" s="26"/>
      <c r="G149" s="26"/>
      <c r="H149" s="26"/>
      <c r="I149" s="26"/>
      <c r="J149" s="26"/>
      <c r="K149" s="26"/>
      <c r="L149" s="26"/>
      <c r="M149" s="26"/>
      <c r="N149" s="26"/>
      <c r="O149" s="26"/>
      <c r="P149" s="26"/>
      <c r="Q149" s="26"/>
      <c r="R149" s="26"/>
      <c r="S149" s="26"/>
      <c r="T149" s="26"/>
      <c r="U149" s="26"/>
      <c r="V149" s="26"/>
      <c r="W149" s="26"/>
    </row>
    <row r="150" spans="2:23">
      <c r="B150" s="26"/>
      <c r="C150" s="26"/>
      <c r="D150" s="26"/>
      <c r="E150" s="26"/>
      <c r="F150" s="26"/>
      <c r="G150" s="26"/>
      <c r="H150" s="26"/>
      <c r="I150" s="26"/>
      <c r="J150" s="26"/>
      <c r="K150" s="26"/>
      <c r="L150" s="26"/>
      <c r="M150" s="26"/>
      <c r="N150" s="26"/>
      <c r="O150" s="26"/>
      <c r="P150" s="26"/>
      <c r="Q150" s="26"/>
      <c r="R150" s="26"/>
      <c r="S150" s="26"/>
      <c r="T150" s="26"/>
      <c r="U150" s="26"/>
      <c r="V150" s="26"/>
      <c r="W150" s="26"/>
    </row>
    <row r="151" spans="2:23">
      <c r="B151" s="26"/>
      <c r="C151" s="26"/>
      <c r="D151" s="26"/>
      <c r="E151" s="26"/>
      <c r="F151" s="26"/>
      <c r="G151" s="26"/>
      <c r="H151" s="26"/>
      <c r="I151" s="26"/>
      <c r="J151" s="26"/>
      <c r="K151" s="26"/>
      <c r="L151" s="26"/>
      <c r="M151" s="26"/>
      <c r="N151" s="26"/>
      <c r="O151" s="26"/>
      <c r="P151" s="26"/>
      <c r="Q151" s="26"/>
      <c r="R151" s="26"/>
      <c r="S151" s="26"/>
      <c r="T151" s="26"/>
      <c r="U151" s="26"/>
      <c r="V151" s="26"/>
      <c r="W151" s="26"/>
    </row>
    <row r="152" spans="2:23">
      <c r="B152" s="26"/>
      <c r="C152" s="26"/>
      <c r="D152" s="26"/>
      <c r="E152" s="26"/>
      <c r="F152" s="26"/>
      <c r="G152" s="26"/>
      <c r="H152" s="26"/>
      <c r="I152" s="26"/>
      <c r="J152" s="26"/>
      <c r="K152" s="26"/>
      <c r="L152" s="26"/>
      <c r="M152" s="26"/>
      <c r="N152" s="26"/>
      <c r="O152" s="26"/>
      <c r="P152" s="26"/>
      <c r="Q152" s="26"/>
      <c r="R152" s="26"/>
      <c r="S152" s="26"/>
      <c r="T152" s="26"/>
      <c r="U152" s="26"/>
      <c r="V152" s="26"/>
      <c r="W152" s="26"/>
    </row>
    <row r="153" spans="2:23">
      <c r="B153" s="26"/>
      <c r="C153" s="26"/>
      <c r="D153" s="26"/>
      <c r="E153" s="26"/>
      <c r="F153" s="26"/>
      <c r="G153" s="26"/>
      <c r="H153" s="26"/>
      <c r="I153" s="26"/>
      <c r="J153" s="26"/>
      <c r="K153" s="26"/>
      <c r="L153" s="26"/>
      <c r="M153" s="26"/>
      <c r="N153" s="26"/>
      <c r="O153" s="26"/>
      <c r="P153" s="26"/>
      <c r="Q153" s="26"/>
      <c r="R153" s="26"/>
      <c r="S153" s="26"/>
      <c r="T153" s="26"/>
      <c r="U153" s="26"/>
      <c r="V153" s="26"/>
      <c r="W153" s="26"/>
    </row>
    <row r="154" spans="2:23">
      <c r="B154" s="26"/>
      <c r="C154" s="26"/>
      <c r="D154" s="26"/>
      <c r="E154" s="26"/>
      <c r="F154" s="26"/>
      <c r="G154" s="26"/>
      <c r="H154" s="26"/>
      <c r="I154" s="26"/>
      <c r="J154" s="26"/>
      <c r="K154" s="26"/>
      <c r="L154" s="26"/>
      <c r="M154" s="26"/>
      <c r="N154" s="26"/>
      <c r="O154" s="26"/>
      <c r="P154" s="26"/>
      <c r="Q154" s="26"/>
      <c r="R154" s="26"/>
      <c r="S154" s="26"/>
      <c r="T154" s="26"/>
      <c r="U154" s="26"/>
      <c r="V154" s="26"/>
      <c r="W154" s="26"/>
    </row>
    <row r="155" spans="2:23">
      <c r="B155" s="26"/>
      <c r="C155" s="26"/>
      <c r="D155" s="26"/>
      <c r="E155" s="26"/>
      <c r="F155" s="26"/>
      <c r="G155" s="26"/>
      <c r="H155" s="26"/>
      <c r="I155" s="26"/>
      <c r="J155" s="26"/>
      <c r="K155" s="26"/>
      <c r="L155" s="26"/>
      <c r="M155" s="26"/>
      <c r="N155" s="26"/>
      <c r="O155" s="26"/>
      <c r="P155" s="26"/>
      <c r="Q155" s="26"/>
      <c r="R155" s="26"/>
      <c r="S155" s="26"/>
      <c r="T155" s="26"/>
      <c r="U155" s="26"/>
      <c r="V155" s="26"/>
      <c r="W155" s="26"/>
    </row>
    <row r="156" spans="2:23">
      <c r="B156" s="26"/>
      <c r="C156" s="26"/>
      <c r="D156" s="26"/>
      <c r="E156" s="26"/>
      <c r="F156" s="26"/>
      <c r="G156" s="26"/>
      <c r="H156" s="26"/>
      <c r="I156" s="26"/>
      <c r="J156" s="26"/>
      <c r="K156" s="26"/>
      <c r="L156" s="26"/>
      <c r="M156" s="26"/>
      <c r="N156" s="26"/>
      <c r="O156" s="26"/>
      <c r="P156" s="26"/>
      <c r="Q156" s="26"/>
      <c r="R156" s="26"/>
      <c r="S156" s="26"/>
      <c r="T156" s="26"/>
      <c r="U156" s="26"/>
      <c r="V156" s="26"/>
      <c r="W156" s="26"/>
    </row>
    <row r="157" spans="2:23">
      <c r="B157" s="26"/>
      <c r="C157" s="26"/>
      <c r="D157" s="26"/>
      <c r="E157" s="26"/>
      <c r="F157" s="26"/>
      <c r="G157" s="26"/>
      <c r="H157" s="26"/>
      <c r="I157" s="26"/>
      <c r="J157" s="26"/>
      <c r="K157" s="26"/>
      <c r="L157" s="26"/>
      <c r="M157" s="26"/>
      <c r="N157" s="26"/>
      <c r="O157" s="26"/>
      <c r="P157" s="26"/>
      <c r="Q157" s="26"/>
      <c r="R157" s="26"/>
      <c r="S157" s="26"/>
      <c r="T157" s="26"/>
      <c r="U157" s="26"/>
      <c r="V157" s="26"/>
      <c r="W157" s="26"/>
    </row>
    <row r="158" spans="2:23">
      <c r="B158" s="26"/>
      <c r="C158" s="26"/>
      <c r="D158" s="26"/>
      <c r="E158" s="26"/>
      <c r="F158" s="26"/>
      <c r="G158" s="26"/>
      <c r="H158" s="26"/>
      <c r="I158" s="26"/>
      <c r="J158" s="26"/>
      <c r="K158" s="26"/>
      <c r="L158" s="26"/>
      <c r="M158" s="26"/>
      <c r="N158" s="26"/>
      <c r="O158" s="26"/>
      <c r="P158" s="26"/>
      <c r="Q158" s="26"/>
      <c r="R158" s="26"/>
      <c r="S158" s="26"/>
      <c r="T158" s="26"/>
      <c r="U158" s="26"/>
      <c r="V158" s="26"/>
      <c r="W158" s="26"/>
    </row>
    <row r="159" spans="2:23">
      <c r="B159" s="26"/>
      <c r="C159" s="26"/>
      <c r="D159" s="26"/>
      <c r="E159" s="26"/>
      <c r="F159" s="26"/>
      <c r="G159" s="26"/>
      <c r="H159" s="26"/>
      <c r="I159" s="26"/>
      <c r="J159" s="26"/>
      <c r="K159" s="26"/>
      <c r="L159" s="26"/>
      <c r="M159" s="26"/>
      <c r="N159" s="26"/>
      <c r="O159" s="26"/>
      <c r="P159" s="26"/>
      <c r="Q159" s="26"/>
      <c r="R159" s="26"/>
      <c r="S159" s="26"/>
      <c r="T159" s="26"/>
      <c r="U159" s="26"/>
      <c r="V159" s="26"/>
      <c r="W159" s="26"/>
    </row>
    <row r="160" spans="2:23">
      <c r="B160" s="26"/>
      <c r="C160" s="26"/>
      <c r="D160" s="26"/>
      <c r="E160" s="26"/>
      <c r="F160" s="26"/>
      <c r="G160" s="26"/>
      <c r="H160" s="26"/>
      <c r="I160" s="26"/>
      <c r="J160" s="26"/>
      <c r="K160" s="26"/>
      <c r="L160" s="26"/>
      <c r="M160" s="26"/>
      <c r="N160" s="26"/>
      <c r="O160" s="26"/>
      <c r="P160" s="26"/>
      <c r="Q160" s="26"/>
      <c r="R160" s="26"/>
      <c r="S160" s="26"/>
      <c r="T160" s="26"/>
      <c r="U160" s="26"/>
      <c r="V160" s="26"/>
      <c r="W160" s="26"/>
    </row>
    <row r="161" spans="2:23">
      <c r="B161" s="26"/>
      <c r="C161" s="26"/>
      <c r="D161" s="26"/>
      <c r="E161" s="26"/>
      <c r="F161" s="26"/>
      <c r="G161" s="26"/>
      <c r="H161" s="26"/>
      <c r="I161" s="26"/>
      <c r="J161" s="26"/>
      <c r="K161" s="26"/>
      <c r="L161" s="26"/>
      <c r="M161" s="26"/>
      <c r="N161" s="26"/>
      <c r="O161" s="26"/>
      <c r="P161" s="26"/>
      <c r="Q161" s="26"/>
      <c r="R161" s="26"/>
      <c r="S161" s="26"/>
      <c r="T161" s="26"/>
      <c r="U161" s="26"/>
      <c r="V161" s="26"/>
      <c r="W161" s="26"/>
    </row>
    <row r="162" spans="2:23">
      <c r="B162" s="26"/>
      <c r="C162" s="26"/>
      <c r="D162" s="26"/>
      <c r="E162" s="26"/>
      <c r="F162" s="26"/>
      <c r="G162" s="26"/>
      <c r="H162" s="26"/>
      <c r="I162" s="26"/>
      <c r="J162" s="26"/>
      <c r="K162" s="26"/>
      <c r="L162" s="26"/>
      <c r="M162" s="26"/>
      <c r="N162" s="26"/>
      <c r="O162" s="26"/>
      <c r="P162" s="26"/>
      <c r="Q162" s="26"/>
      <c r="R162" s="26"/>
      <c r="S162" s="26"/>
      <c r="T162" s="26"/>
      <c r="U162" s="26"/>
      <c r="V162" s="26"/>
      <c r="W162" s="26"/>
    </row>
    <row r="163" spans="2:23">
      <c r="B163" s="26"/>
      <c r="C163" s="26"/>
      <c r="D163" s="26"/>
      <c r="E163" s="26"/>
      <c r="F163" s="26"/>
      <c r="G163" s="26"/>
      <c r="H163" s="26"/>
      <c r="I163" s="26"/>
      <c r="J163" s="26"/>
      <c r="K163" s="26"/>
      <c r="L163" s="26"/>
      <c r="M163" s="26"/>
      <c r="N163" s="26"/>
      <c r="O163" s="26"/>
      <c r="P163" s="26"/>
      <c r="Q163" s="26"/>
      <c r="R163" s="26"/>
      <c r="S163" s="26"/>
      <c r="T163" s="26"/>
      <c r="U163" s="26"/>
      <c r="V163" s="26"/>
      <c r="W163" s="26"/>
    </row>
    <row r="164" spans="2:23">
      <c r="B164" s="26"/>
      <c r="C164" s="26"/>
      <c r="D164" s="26"/>
      <c r="E164" s="26"/>
      <c r="F164" s="26"/>
      <c r="G164" s="26"/>
      <c r="H164" s="26"/>
      <c r="I164" s="26"/>
      <c r="J164" s="26"/>
      <c r="K164" s="26"/>
      <c r="L164" s="26"/>
      <c r="M164" s="26"/>
      <c r="N164" s="26"/>
      <c r="O164" s="26"/>
      <c r="P164" s="26"/>
      <c r="Q164" s="26"/>
      <c r="R164" s="26"/>
      <c r="S164" s="26"/>
      <c r="T164" s="26"/>
      <c r="U164" s="26"/>
      <c r="V164" s="26"/>
      <c r="W164" s="26"/>
    </row>
    <row r="165" spans="2:23">
      <c r="B165" s="26"/>
      <c r="C165" s="26"/>
      <c r="D165" s="26"/>
      <c r="E165" s="26"/>
      <c r="F165" s="26"/>
      <c r="G165" s="26"/>
      <c r="H165" s="26"/>
      <c r="I165" s="26"/>
      <c r="J165" s="26"/>
      <c r="K165" s="26"/>
      <c r="L165" s="26"/>
      <c r="M165" s="26"/>
      <c r="N165" s="26"/>
      <c r="O165" s="26"/>
      <c r="P165" s="26"/>
      <c r="Q165" s="26"/>
      <c r="R165" s="26"/>
      <c r="S165" s="26"/>
      <c r="T165" s="26"/>
      <c r="U165" s="26"/>
      <c r="V165" s="26"/>
      <c r="W165" s="26"/>
    </row>
    <row r="166" spans="2:23">
      <c r="B166" s="26"/>
      <c r="C166" s="26"/>
      <c r="D166" s="26"/>
      <c r="E166" s="26"/>
      <c r="F166" s="26"/>
      <c r="G166" s="26"/>
      <c r="H166" s="26"/>
      <c r="I166" s="26"/>
      <c r="J166" s="26"/>
      <c r="K166" s="26"/>
      <c r="L166" s="26"/>
      <c r="M166" s="26"/>
      <c r="N166" s="26"/>
      <c r="O166" s="26"/>
      <c r="P166" s="26"/>
      <c r="Q166" s="26"/>
      <c r="R166" s="26"/>
      <c r="S166" s="26"/>
      <c r="T166" s="26"/>
      <c r="U166" s="26"/>
      <c r="V166" s="26"/>
      <c r="W166" s="26"/>
    </row>
    <row r="167" spans="2:23">
      <c r="B167" s="26"/>
      <c r="C167" s="26"/>
      <c r="D167" s="26"/>
      <c r="E167" s="26"/>
      <c r="F167" s="26"/>
      <c r="G167" s="26"/>
      <c r="H167" s="26"/>
      <c r="I167" s="26"/>
      <c r="J167" s="26"/>
      <c r="K167" s="26"/>
      <c r="L167" s="26"/>
      <c r="M167" s="26"/>
      <c r="N167" s="26"/>
      <c r="O167" s="26"/>
      <c r="P167" s="26"/>
      <c r="Q167" s="26"/>
      <c r="R167" s="26"/>
      <c r="S167" s="26"/>
      <c r="T167" s="26"/>
      <c r="U167" s="26"/>
      <c r="V167" s="26"/>
      <c r="W167" s="26"/>
    </row>
    <row r="168" spans="2:23">
      <c r="B168" s="26"/>
      <c r="C168" s="26"/>
      <c r="D168" s="26"/>
      <c r="E168" s="26"/>
      <c r="F168" s="26"/>
      <c r="G168" s="26"/>
      <c r="H168" s="26"/>
      <c r="I168" s="26"/>
      <c r="J168" s="26"/>
      <c r="K168" s="26"/>
      <c r="L168" s="26"/>
      <c r="M168" s="26"/>
      <c r="N168" s="26"/>
      <c r="O168" s="26"/>
      <c r="P168" s="26"/>
      <c r="Q168" s="26"/>
      <c r="R168" s="26"/>
      <c r="S168" s="26"/>
      <c r="T168" s="26"/>
      <c r="U168" s="26"/>
      <c r="V168" s="26"/>
      <c r="W168" s="26"/>
    </row>
    <row r="169" spans="2:23">
      <c r="B169" s="26"/>
      <c r="C169" s="26"/>
      <c r="D169" s="26"/>
      <c r="E169" s="26"/>
      <c r="F169" s="26"/>
      <c r="G169" s="26"/>
      <c r="H169" s="26"/>
      <c r="I169" s="26"/>
      <c r="J169" s="26"/>
      <c r="K169" s="26"/>
      <c r="L169" s="26"/>
      <c r="M169" s="26"/>
      <c r="N169" s="26"/>
      <c r="O169" s="26"/>
      <c r="P169" s="26"/>
      <c r="Q169" s="26"/>
      <c r="R169" s="26"/>
      <c r="S169" s="26"/>
      <c r="T169" s="26"/>
      <c r="U169" s="26"/>
      <c r="V169" s="26"/>
      <c r="W169" s="26"/>
    </row>
    <row r="170" spans="2:23">
      <c r="B170" s="26"/>
      <c r="C170" s="26"/>
      <c r="D170" s="26"/>
      <c r="E170" s="26"/>
      <c r="F170" s="26"/>
      <c r="G170" s="26"/>
      <c r="H170" s="26"/>
      <c r="I170" s="26"/>
      <c r="J170" s="26"/>
      <c r="K170" s="26"/>
      <c r="L170" s="26"/>
      <c r="M170" s="26"/>
      <c r="N170" s="26"/>
      <c r="O170" s="26"/>
      <c r="P170" s="26"/>
      <c r="Q170" s="26"/>
      <c r="R170" s="26"/>
      <c r="S170" s="26"/>
      <c r="T170" s="26"/>
      <c r="U170" s="26"/>
      <c r="V170" s="26"/>
      <c r="W170" s="26"/>
    </row>
    <row r="171" spans="2:23">
      <c r="B171" s="26"/>
      <c r="C171" s="26"/>
      <c r="D171" s="26"/>
      <c r="E171" s="26"/>
      <c r="F171" s="26"/>
      <c r="G171" s="26"/>
      <c r="H171" s="26"/>
      <c r="I171" s="26"/>
      <c r="J171" s="26"/>
      <c r="K171" s="26"/>
      <c r="L171" s="26"/>
      <c r="M171" s="26"/>
      <c r="N171" s="26"/>
      <c r="O171" s="26"/>
      <c r="P171" s="26"/>
      <c r="Q171" s="26"/>
      <c r="R171" s="26"/>
      <c r="S171" s="26"/>
      <c r="T171" s="26"/>
      <c r="U171" s="26"/>
      <c r="V171" s="26"/>
      <c r="W171" s="26"/>
    </row>
    <row r="172" spans="2:23">
      <c r="B172" s="26"/>
      <c r="C172" s="26"/>
      <c r="D172" s="26"/>
      <c r="E172" s="26"/>
      <c r="F172" s="26"/>
      <c r="G172" s="26"/>
      <c r="H172" s="26"/>
      <c r="I172" s="26"/>
      <c r="J172" s="26"/>
      <c r="K172" s="26"/>
      <c r="L172" s="26"/>
      <c r="M172" s="26"/>
      <c r="N172" s="26"/>
      <c r="O172" s="26"/>
      <c r="P172" s="26"/>
      <c r="Q172" s="26"/>
      <c r="R172" s="26"/>
      <c r="S172" s="26"/>
      <c r="T172" s="26"/>
      <c r="U172" s="26"/>
      <c r="V172" s="26"/>
      <c r="W172" s="26"/>
    </row>
    <row r="173" spans="2:23">
      <c r="B173" s="26"/>
      <c r="C173" s="26"/>
      <c r="D173" s="26"/>
      <c r="E173" s="26"/>
      <c r="F173" s="26"/>
      <c r="G173" s="26"/>
      <c r="H173" s="26"/>
      <c r="I173" s="26"/>
      <c r="J173" s="26"/>
      <c r="K173" s="26"/>
      <c r="L173" s="26"/>
      <c r="M173" s="26"/>
      <c r="N173" s="26"/>
      <c r="O173" s="26"/>
      <c r="P173" s="26"/>
      <c r="Q173" s="26"/>
      <c r="R173" s="26"/>
      <c r="S173" s="26"/>
      <c r="T173" s="26"/>
      <c r="U173" s="26"/>
      <c r="V173" s="26"/>
      <c r="W173" s="26"/>
    </row>
    <row r="174" spans="2:23">
      <c r="B174" s="26"/>
      <c r="C174" s="26"/>
      <c r="D174" s="26"/>
      <c r="E174" s="26"/>
      <c r="F174" s="26"/>
      <c r="G174" s="26"/>
      <c r="H174" s="26"/>
      <c r="I174" s="26"/>
      <c r="J174" s="26"/>
      <c r="K174" s="26"/>
      <c r="L174" s="26"/>
      <c r="M174" s="26"/>
      <c r="N174" s="26"/>
      <c r="O174" s="26"/>
      <c r="P174" s="26"/>
      <c r="Q174" s="26"/>
      <c r="R174" s="26"/>
      <c r="S174" s="26"/>
      <c r="T174" s="26"/>
      <c r="U174" s="26"/>
      <c r="V174" s="26"/>
      <c r="W174" s="26"/>
    </row>
    <row r="175" spans="2:23">
      <c r="B175" s="26"/>
      <c r="C175" s="26"/>
      <c r="D175" s="26"/>
      <c r="E175" s="26"/>
      <c r="F175" s="26"/>
      <c r="G175" s="26"/>
      <c r="H175" s="26"/>
      <c r="I175" s="26"/>
      <c r="J175" s="26"/>
      <c r="K175" s="26"/>
      <c r="L175" s="26"/>
      <c r="M175" s="26"/>
      <c r="N175" s="26"/>
      <c r="O175" s="26"/>
      <c r="P175" s="26"/>
      <c r="Q175" s="26"/>
      <c r="R175" s="26"/>
      <c r="S175" s="26"/>
      <c r="T175" s="26"/>
      <c r="U175" s="26"/>
      <c r="V175" s="26"/>
      <c r="W175" s="26"/>
    </row>
    <row r="176" spans="2:23">
      <c r="B176" s="26"/>
      <c r="C176" s="26"/>
      <c r="D176" s="26"/>
      <c r="E176" s="26"/>
      <c r="F176" s="26"/>
      <c r="G176" s="26"/>
      <c r="H176" s="26"/>
      <c r="I176" s="26"/>
      <c r="J176" s="26"/>
      <c r="K176" s="26"/>
      <c r="L176" s="26"/>
      <c r="M176" s="26"/>
      <c r="N176" s="26"/>
      <c r="O176" s="26"/>
      <c r="P176" s="26"/>
      <c r="Q176" s="26"/>
      <c r="R176" s="26"/>
      <c r="S176" s="26"/>
      <c r="T176" s="26"/>
      <c r="U176" s="26"/>
      <c r="V176" s="26"/>
      <c r="W176" s="26"/>
    </row>
    <row r="177" spans="2:23">
      <c r="B177" s="26"/>
      <c r="C177" s="26"/>
      <c r="D177" s="26"/>
      <c r="E177" s="26"/>
      <c r="F177" s="26"/>
      <c r="G177" s="26"/>
      <c r="H177" s="26"/>
      <c r="I177" s="26"/>
      <c r="J177" s="26"/>
      <c r="K177" s="26"/>
      <c r="L177" s="26"/>
      <c r="M177" s="26"/>
      <c r="N177" s="26"/>
      <c r="O177" s="26"/>
      <c r="P177" s="26"/>
      <c r="Q177" s="26"/>
      <c r="R177" s="26"/>
      <c r="S177" s="26"/>
      <c r="T177" s="26"/>
      <c r="U177" s="26"/>
      <c r="V177" s="26"/>
      <c r="W177" s="26"/>
    </row>
    <row r="178" spans="2:23">
      <c r="B178" s="26"/>
      <c r="C178" s="26"/>
      <c r="D178" s="26"/>
      <c r="E178" s="26"/>
      <c r="F178" s="26"/>
      <c r="G178" s="26"/>
      <c r="H178" s="26"/>
      <c r="I178" s="26"/>
      <c r="J178" s="26"/>
      <c r="K178" s="26"/>
      <c r="L178" s="26"/>
      <c r="M178" s="26"/>
      <c r="N178" s="26"/>
      <c r="O178" s="26"/>
      <c r="P178" s="26"/>
      <c r="Q178" s="26"/>
      <c r="R178" s="26"/>
      <c r="S178" s="26"/>
      <c r="T178" s="26"/>
      <c r="U178" s="26"/>
      <c r="V178" s="26"/>
      <c r="W178" s="26"/>
    </row>
    <row r="179" spans="2:23">
      <c r="B179" s="26"/>
      <c r="C179" s="26"/>
      <c r="D179" s="26"/>
      <c r="E179" s="26"/>
      <c r="F179" s="26"/>
      <c r="G179" s="26"/>
      <c r="H179" s="26"/>
      <c r="I179" s="26"/>
      <c r="J179" s="26"/>
      <c r="K179" s="26"/>
      <c r="L179" s="26"/>
      <c r="M179" s="26"/>
      <c r="N179" s="26"/>
      <c r="O179" s="26"/>
      <c r="P179" s="26"/>
      <c r="Q179" s="26"/>
      <c r="R179" s="26"/>
      <c r="S179" s="26"/>
      <c r="T179" s="26"/>
      <c r="U179" s="26"/>
      <c r="V179" s="26"/>
      <c r="W179" s="26"/>
    </row>
    <row r="180" spans="2:23">
      <c r="B180" s="26"/>
      <c r="C180" s="26"/>
      <c r="D180" s="26"/>
      <c r="E180" s="26"/>
      <c r="F180" s="26"/>
      <c r="G180" s="26"/>
      <c r="H180" s="26"/>
      <c r="I180" s="26"/>
      <c r="J180" s="26"/>
      <c r="K180" s="26"/>
      <c r="L180" s="26"/>
      <c r="M180" s="26"/>
      <c r="N180" s="26"/>
      <c r="O180" s="26"/>
      <c r="P180" s="26"/>
      <c r="Q180" s="26"/>
      <c r="R180" s="26"/>
      <c r="S180" s="26"/>
      <c r="T180" s="26"/>
      <c r="U180" s="26"/>
      <c r="V180" s="26"/>
      <c r="W180" s="26"/>
    </row>
    <row r="181" spans="2:23">
      <c r="B181" s="26"/>
      <c r="C181" s="26"/>
      <c r="D181" s="26"/>
      <c r="E181" s="26"/>
      <c r="F181" s="26"/>
      <c r="G181" s="26"/>
      <c r="H181" s="26"/>
      <c r="I181" s="26"/>
      <c r="J181" s="26"/>
      <c r="K181" s="26"/>
      <c r="L181" s="26"/>
      <c r="M181" s="26"/>
      <c r="N181" s="26"/>
      <c r="O181" s="26"/>
      <c r="P181" s="26"/>
      <c r="Q181" s="26"/>
      <c r="R181" s="26"/>
      <c r="S181" s="26"/>
      <c r="T181" s="26"/>
      <c r="U181" s="26"/>
      <c r="V181" s="26"/>
      <c r="W181" s="26"/>
    </row>
    <row r="182" spans="2:23">
      <c r="B182" s="26"/>
      <c r="C182" s="26"/>
      <c r="D182" s="26"/>
      <c r="E182" s="26"/>
      <c r="F182" s="26"/>
      <c r="G182" s="26"/>
      <c r="H182" s="26"/>
      <c r="I182" s="26"/>
      <c r="J182" s="26"/>
      <c r="K182" s="26"/>
      <c r="L182" s="26"/>
      <c r="M182" s="26"/>
      <c r="N182" s="26"/>
      <c r="O182" s="26"/>
      <c r="P182" s="26"/>
      <c r="Q182" s="26"/>
      <c r="R182" s="26"/>
      <c r="S182" s="26"/>
      <c r="T182" s="26"/>
      <c r="U182" s="26"/>
      <c r="V182" s="26"/>
      <c r="W182" s="26"/>
    </row>
    <row r="183" spans="2:23">
      <c r="B183" s="26"/>
      <c r="C183" s="26"/>
      <c r="D183" s="26"/>
      <c r="E183" s="26"/>
      <c r="F183" s="26"/>
      <c r="G183" s="26"/>
      <c r="H183" s="26"/>
      <c r="I183" s="26"/>
      <c r="J183" s="26"/>
      <c r="K183" s="26"/>
      <c r="L183" s="26"/>
      <c r="M183" s="26"/>
      <c r="N183" s="26"/>
      <c r="O183" s="26"/>
      <c r="P183" s="26"/>
      <c r="Q183" s="26"/>
      <c r="R183" s="26"/>
      <c r="S183" s="26"/>
      <c r="T183" s="26"/>
      <c r="U183" s="26"/>
      <c r="V183" s="26"/>
      <c r="W183" s="26"/>
    </row>
    <row r="184" spans="2:23">
      <c r="B184" s="26"/>
      <c r="C184" s="26"/>
      <c r="D184" s="26"/>
      <c r="E184" s="26"/>
      <c r="F184" s="26"/>
      <c r="G184" s="26"/>
      <c r="H184" s="26"/>
      <c r="I184" s="26"/>
      <c r="J184" s="26"/>
      <c r="K184" s="26"/>
      <c r="L184" s="26"/>
      <c r="M184" s="26"/>
      <c r="N184" s="26"/>
      <c r="O184" s="26"/>
      <c r="P184" s="26"/>
      <c r="Q184" s="26"/>
      <c r="R184" s="26"/>
      <c r="S184" s="26"/>
      <c r="T184" s="26"/>
      <c r="U184" s="26"/>
      <c r="V184" s="26"/>
      <c r="W184" s="26"/>
    </row>
    <row r="185" spans="2:23">
      <c r="B185" s="26"/>
      <c r="C185" s="26"/>
      <c r="D185" s="26"/>
      <c r="E185" s="26"/>
      <c r="F185" s="26"/>
      <c r="G185" s="26"/>
      <c r="H185" s="26"/>
      <c r="I185" s="26"/>
      <c r="J185" s="26"/>
      <c r="K185" s="26"/>
      <c r="L185" s="26"/>
      <c r="M185" s="26"/>
      <c r="N185" s="26"/>
      <c r="O185" s="26"/>
      <c r="P185" s="26"/>
      <c r="Q185" s="26"/>
      <c r="R185" s="26"/>
      <c r="S185" s="26"/>
      <c r="T185" s="26"/>
      <c r="U185" s="26"/>
      <c r="V185" s="26"/>
      <c r="W185" s="26"/>
    </row>
    <row r="186" spans="2:23">
      <c r="B186" s="26"/>
      <c r="C186" s="26"/>
      <c r="D186" s="26"/>
      <c r="E186" s="26"/>
      <c r="F186" s="26"/>
      <c r="G186" s="26"/>
      <c r="H186" s="26"/>
      <c r="I186" s="26"/>
      <c r="J186" s="26"/>
      <c r="K186" s="26"/>
      <c r="L186" s="26"/>
      <c r="M186" s="26"/>
      <c r="N186" s="26"/>
      <c r="O186" s="26"/>
      <c r="P186" s="26"/>
      <c r="Q186" s="26"/>
      <c r="R186" s="26"/>
      <c r="S186" s="26"/>
      <c r="T186" s="26"/>
      <c r="U186" s="26"/>
      <c r="V186" s="26"/>
      <c r="W186" s="26"/>
    </row>
    <row r="187" spans="2:23">
      <c r="B187" s="26"/>
      <c r="C187" s="26"/>
      <c r="D187" s="26"/>
      <c r="E187" s="26"/>
      <c r="F187" s="26"/>
      <c r="G187" s="26"/>
      <c r="H187" s="26"/>
      <c r="I187" s="26"/>
      <c r="J187" s="26"/>
      <c r="K187" s="26"/>
      <c r="L187" s="26"/>
      <c r="M187" s="26"/>
      <c r="N187" s="26"/>
      <c r="O187" s="26"/>
      <c r="P187" s="26"/>
      <c r="Q187" s="26"/>
      <c r="R187" s="26"/>
      <c r="S187" s="26"/>
      <c r="T187" s="26"/>
      <c r="U187" s="26"/>
      <c r="V187" s="26"/>
      <c r="W187" s="26"/>
    </row>
    <row r="188" spans="2:23">
      <c r="B188" s="26"/>
      <c r="C188" s="26"/>
      <c r="D188" s="26"/>
      <c r="E188" s="26"/>
      <c r="F188" s="26"/>
      <c r="G188" s="26"/>
      <c r="H188" s="26"/>
      <c r="I188" s="26"/>
      <c r="J188" s="26"/>
      <c r="K188" s="26"/>
      <c r="L188" s="26"/>
      <c r="M188" s="26"/>
      <c r="N188" s="26"/>
      <c r="O188" s="26"/>
      <c r="P188" s="26"/>
      <c r="Q188" s="26"/>
      <c r="R188" s="26"/>
      <c r="S188" s="26"/>
      <c r="T188" s="26"/>
      <c r="U188" s="26"/>
      <c r="V188" s="26"/>
      <c r="W188" s="26"/>
    </row>
    <row r="189" spans="2:23">
      <c r="B189" s="26"/>
      <c r="C189" s="26"/>
      <c r="D189" s="26"/>
      <c r="E189" s="26"/>
      <c r="F189" s="26"/>
      <c r="G189" s="26"/>
      <c r="H189" s="26"/>
      <c r="I189" s="26"/>
      <c r="J189" s="26"/>
      <c r="K189" s="26"/>
      <c r="L189" s="26"/>
      <c r="M189" s="26"/>
      <c r="N189" s="26"/>
      <c r="O189" s="26"/>
      <c r="P189" s="26"/>
      <c r="Q189" s="26"/>
      <c r="R189" s="26"/>
      <c r="S189" s="26"/>
      <c r="T189" s="26"/>
      <c r="U189" s="26"/>
      <c r="V189" s="26"/>
      <c r="W189" s="26"/>
    </row>
    <row r="190" spans="2:23">
      <c r="B190" s="26"/>
      <c r="C190" s="26"/>
      <c r="D190" s="26"/>
      <c r="E190" s="26"/>
      <c r="F190" s="26"/>
      <c r="G190" s="26"/>
      <c r="H190" s="26"/>
      <c r="I190" s="26"/>
      <c r="J190" s="26"/>
      <c r="K190" s="26"/>
      <c r="L190" s="26"/>
      <c r="M190" s="26"/>
      <c r="N190" s="26"/>
      <c r="O190" s="26"/>
      <c r="P190" s="26"/>
      <c r="Q190" s="26"/>
      <c r="R190" s="26"/>
      <c r="S190" s="26"/>
      <c r="T190" s="26"/>
      <c r="U190" s="26"/>
      <c r="V190" s="26"/>
      <c r="W190" s="26"/>
    </row>
    <row r="191" spans="2:23">
      <c r="B191" s="26"/>
      <c r="C191" s="26"/>
      <c r="D191" s="26"/>
      <c r="E191" s="26"/>
      <c r="F191" s="26"/>
      <c r="G191" s="26"/>
      <c r="H191" s="26"/>
      <c r="I191" s="26"/>
      <c r="J191" s="26"/>
      <c r="K191" s="26"/>
      <c r="L191" s="26"/>
      <c r="M191" s="26"/>
      <c r="N191" s="26"/>
      <c r="O191" s="26"/>
      <c r="P191" s="26"/>
      <c r="Q191" s="26"/>
      <c r="R191" s="26"/>
      <c r="S191" s="26"/>
      <c r="T191" s="26"/>
      <c r="U191" s="26"/>
      <c r="V191" s="26"/>
      <c r="W191" s="26"/>
    </row>
    <row r="192" spans="2:23">
      <c r="B192" s="26"/>
      <c r="C192" s="26"/>
      <c r="D192" s="26"/>
      <c r="E192" s="26"/>
      <c r="F192" s="26"/>
      <c r="G192" s="26"/>
      <c r="H192" s="26"/>
      <c r="I192" s="26"/>
      <c r="J192" s="26"/>
      <c r="K192" s="26"/>
      <c r="L192" s="26"/>
      <c r="M192" s="26"/>
      <c r="N192" s="26"/>
      <c r="O192" s="26"/>
      <c r="P192" s="26"/>
      <c r="Q192" s="26"/>
      <c r="R192" s="26"/>
      <c r="S192" s="26"/>
      <c r="T192" s="26"/>
      <c r="U192" s="26"/>
      <c r="V192" s="26"/>
      <c r="W192" s="26"/>
    </row>
    <row r="193" spans="2:23">
      <c r="B193" s="26"/>
      <c r="C193" s="26"/>
      <c r="D193" s="26"/>
      <c r="E193" s="26"/>
      <c r="F193" s="26"/>
      <c r="G193" s="26"/>
      <c r="H193" s="26"/>
      <c r="I193" s="26"/>
      <c r="J193" s="26"/>
      <c r="K193" s="26"/>
      <c r="L193" s="26"/>
      <c r="M193" s="26"/>
      <c r="N193" s="26"/>
      <c r="O193" s="26"/>
      <c r="P193" s="26"/>
      <c r="Q193" s="26"/>
      <c r="R193" s="26"/>
      <c r="S193" s="26"/>
      <c r="T193" s="26"/>
      <c r="U193" s="26"/>
      <c r="V193" s="26"/>
      <c r="W193" s="26"/>
    </row>
    <row r="194" spans="2:23">
      <c r="B194" s="26"/>
      <c r="C194" s="26"/>
      <c r="D194" s="26"/>
      <c r="E194" s="26"/>
      <c r="F194" s="26"/>
      <c r="G194" s="26"/>
      <c r="H194" s="26"/>
      <c r="I194" s="26"/>
      <c r="J194" s="26"/>
      <c r="K194" s="26"/>
      <c r="L194" s="26"/>
      <c r="M194" s="26"/>
      <c r="N194" s="26"/>
      <c r="O194" s="26"/>
      <c r="P194" s="26"/>
      <c r="Q194" s="26"/>
      <c r="R194" s="26"/>
      <c r="S194" s="26"/>
      <c r="T194" s="26"/>
      <c r="U194" s="26"/>
      <c r="V194" s="26"/>
      <c r="W194" s="26"/>
    </row>
    <row r="195" spans="2:23">
      <c r="B195" s="26"/>
      <c r="C195" s="26"/>
      <c r="D195" s="26"/>
      <c r="E195" s="26"/>
      <c r="F195" s="26"/>
      <c r="G195" s="26"/>
      <c r="H195" s="26"/>
      <c r="I195" s="26"/>
      <c r="J195" s="26"/>
      <c r="K195" s="26"/>
      <c r="L195" s="26"/>
      <c r="M195" s="26"/>
      <c r="N195" s="26"/>
      <c r="O195" s="26"/>
      <c r="P195" s="26"/>
      <c r="Q195" s="26"/>
      <c r="R195" s="26"/>
      <c r="S195" s="26"/>
      <c r="T195" s="26"/>
      <c r="U195" s="26"/>
      <c r="V195" s="26"/>
      <c r="W195" s="26"/>
    </row>
    <row r="196" spans="2:23">
      <c r="B196" s="26"/>
      <c r="C196" s="26"/>
      <c r="D196" s="26"/>
      <c r="E196" s="26"/>
      <c r="F196" s="26"/>
      <c r="G196" s="26"/>
      <c r="H196" s="26"/>
      <c r="I196" s="26"/>
      <c r="J196" s="26"/>
      <c r="K196" s="26"/>
      <c r="L196" s="26"/>
      <c r="M196" s="26"/>
      <c r="N196" s="26"/>
      <c r="O196" s="26"/>
      <c r="P196" s="26"/>
      <c r="Q196" s="26"/>
      <c r="R196" s="26"/>
      <c r="S196" s="26"/>
      <c r="T196" s="26"/>
      <c r="U196" s="26"/>
      <c r="V196" s="26"/>
      <c r="W196" s="26"/>
    </row>
    <row r="197" spans="2:23">
      <c r="B197" s="26"/>
      <c r="C197" s="26"/>
      <c r="D197" s="26"/>
      <c r="E197" s="26"/>
      <c r="F197" s="26"/>
      <c r="G197" s="26"/>
      <c r="H197" s="26"/>
      <c r="I197" s="26"/>
      <c r="J197" s="26"/>
      <c r="K197" s="26"/>
      <c r="L197" s="26"/>
      <c r="M197" s="26"/>
      <c r="N197" s="26"/>
      <c r="O197" s="26"/>
      <c r="P197" s="26"/>
      <c r="Q197" s="26"/>
      <c r="R197" s="26"/>
      <c r="S197" s="26"/>
      <c r="T197" s="26"/>
      <c r="U197" s="26"/>
      <c r="V197" s="26"/>
      <c r="W197" s="26"/>
    </row>
    <row r="198" spans="2:23">
      <c r="B198" s="26"/>
      <c r="C198" s="26"/>
      <c r="D198" s="26"/>
      <c r="E198" s="26"/>
      <c r="F198" s="26"/>
      <c r="G198" s="26"/>
      <c r="H198" s="26"/>
      <c r="I198" s="26"/>
      <c r="J198" s="26"/>
      <c r="K198" s="26"/>
      <c r="L198" s="26"/>
      <c r="M198" s="26"/>
      <c r="N198" s="26"/>
      <c r="O198" s="26"/>
      <c r="P198" s="26"/>
      <c r="Q198" s="26"/>
      <c r="R198" s="26"/>
      <c r="S198" s="26"/>
      <c r="T198" s="26"/>
      <c r="U198" s="26"/>
      <c r="V198" s="26"/>
      <c r="W198" s="26"/>
    </row>
    <row r="199" spans="2:23">
      <c r="B199" s="26"/>
      <c r="C199" s="26"/>
      <c r="D199" s="26"/>
      <c r="E199" s="26"/>
      <c r="F199" s="26"/>
      <c r="G199" s="26"/>
      <c r="H199" s="26"/>
      <c r="I199" s="26"/>
      <c r="J199" s="26"/>
      <c r="K199" s="26"/>
      <c r="L199" s="26"/>
      <c r="M199" s="26"/>
      <c r="N199" s="26"/>
      <c r="O199" s="26"/>
      <c r="P199" s="26"/>
      <c r="Q199" s="26"/>
      <c r="R199" s="26"/>
      <c r="S199" s="26"/>
      <c r="T199" s="26"/>
      <c r="U199" s="26"/>
      <c r="V199" s="26"/>
      <c r="W199" s="26"/>
    </row>
    <row r="200" spans="2:23">
      <c r="B200" s="26"/>
      <c r="C200" s="26"/>
      <c r="D200" s="26"/>
      <c r="E200" s="26"/>
      <c r="F200" s="26"/>
      <c r="G200" s="26"/>
      <c r="H200" s="26"/>
      <c r="I200" s="26"/>
      <c r="J200" s="26"/>
      <c r="K200" s="26"/>
      <c r="L200" s="26"/>
      <c r="M200" s="26"/>
      <c r="N200" s="26"/>
      <c r="O200" s="26"/>
      <c r="P200" s="26"/>
      <c r="Q200" s="26"/>
      <c r="R200" s="26"/>
      <c r="S200" s="26"/>
      <c r="T200" s="26"/>
      <c r="U200" s="26"/>
      <c r="V200" s="26"/>
      <c r="W200" s="26"/>
    </row>
    <row r="201" spans="2:23">
      <c r="B201" s="26"/>
      <c r="C201" s="26"/>
      <c r="D201" s="26"/>
      <c r="E201" s="26"/>
      <c r="F201" s="26"/>
      <c r="G201" s="26"/>
      <c r="H201" s="26"/>
      <c r="I201" s="26"/>
      <c r="J201" s="26"/>
      <c r="K201" s="26"/>
      <c r="L201" s="26"/>
      <c r="M201" s="26"/>
      <c r="N201" s="26"/>
      <c r="O201" s="26"/>
      <c r="P201" s="26"/>
      <c r="Q201" s="26"/>
      <c r="R201" s="26"/>
      <c r="S201" s="26"/>
      <c r="T201" s="26"/>
      <c r="U201" s="26"/>
      <c r="V201" s="26"/>
      <c r="W201" s="26"/>
    </row>
    <row r="202" spans="2:23">
      <c r="B202" s="26"/>
      <c r="C202" s="26"/>
      <c r="D202" s="26"/>
      <c r="E202" s="26"/>
      <c r="F202" s="26"/>
      <c r="G202" s="26"/>
      <c r="H202" s="26"/>
      <c r="I202" s="26"/>
      <c r="J202" s="26"/>
      <c r="K202" s="26"/>
      <c r="L202" s="26"/>
      <c r="M202" s="26"/>
      <c r="N202" s="26"/>
      <c r="O202" s="26"/>
      <c r="P202" s="26"/>
      <c r="Q202" s="26"/>
      <c r="R202" s="26"/>
      <c r="S202" s="26"/>
      <c r="T202" s="26"/>
      <c r="U202" s="26"/>
      <c r="V202" s="26"/>
      <c r="W202" s="26"/>
    </row>
    <row r="203" spans="2:23">
      <c r="B203" s="26"/>
      <c r="C203" s="26"/>
      <c r="D203" s="26"/>
      <c r="E203" s="26"/>
      <c r="F203" s="26"/>
      <c r="G203" s="26"/>
      <c r="H203" s="26"/>
      <c r="I203" s="26"/>
      <c r="J203" s="26"/>
      <c r="K203" s="26"/>
      <c r="L203" s="26"/>
      <c r="M203" s="26"/>
      <c r="N203" s="26"/>
      <c r="O203" s="26"/>
      <c r="P203" s="26"/>
      <c r="Q203" s="26"/>
      <c r="R203" s="26"/>
      <c r="S203" s="26"/>
      <c r="T203" s="26"/>
      <c r="U203" s="26"/>
      <c r="V203" s="26"/>
      <c r="W203" s="26"/>
    </row>
    <row r="204" spans="2:23">
      <c r="B204" s="26"/>
      <c r="C204" s="26"/>
      <c r="D204" s="26"/>
      <c r="E204" s="26"/>
      <c r="F204" s="26"/>
      <c r="G204" s="26"/>
      <c r="H204" s="26"/>
      <c r="I204" s="26"/>
      <c r="J204" s="26"/>
      <c r="K204" s="26"/>
      <c r="L204" s="26"/>
      <c r="M204" s="26"/>
      <c r="N204" s="26"/>
      <c r="O204" s="26"/>
      <c r="P204" s="26"/>
      <c r="Q204" s="26"/>
      <c r="R204" s="26"/>
      <c r="S204" s="26"/>
      <c r="T204" s="26"/>
      <c r="U204" s="26"/>
      <c r="V204" s="26"/>
      <c r="W204" s="26"/>
    </row>
    <row r="205" spans="2:23">
      <c r="B205" s="26"/>
      <c r="C205" s="26"/>
      <c r="D205" s="26"/>
      <c r="E205" s="26"/>
      <c r="F205" s="26"/>
      <c r="G205" s="26"/>
      <c r="H205" s="26"/>
      <c r="I205" s="26"/>
      <c r="J205" s="26"/>
      <c r="K205" s="26"/>
      <c r="L205" s="26"/>
      <c r="M205" s="26"/>
      <c r="N205" s="26"/>
      <c r="O205" s="26"/>
      <c r="P205" s="26"/>
      <c r="Q205" s="26"/>
      <c r="R205" s="26"/>
      <c r="S205" s="26"/>
      <c r="T205" s="26"/>
      <c r="U205" s="26"/>
      <c r="V205" s="26"/>
      <c r="W205" s="26"/>
    </row>
    <row r="206" spans="2:23">
      <c r="B206" s="26"/>
      <c r="C206" s="26"/>
      <c r="D206" s="26"/>
      <c r="E206" s="26"/>
      <c r="F206" s="26"/>
      <c r="G206" s="26"/>
      <c r="H206" s="26"/>
      <c r="I206" s="26"/>
      <c r="J206" s="26"/>
      <c r="K206" s="26"/>
      <c r="L206" s="26"/>
      <c r="M206" s="26"/>
      <c r="N206" s="26"/>
      <c r="O206" s="26"/>
      <c r="P206" s="26"/>
      <c r="Q206" s="26"/>
      <c r="R206" s="26"/>
      <c r="S206" s="26"/>
      <c r="T206" s="26"/>
      <c r="U206" s="26"/>
      <c r="V206" s="26"/>
      <c r="W206" s="26"/>
    </row>
    <row r="207" spans="2:23">
      <c r="B207" s="26"/>
      <c r="C207" s="26"/>
      <c r="D207" s="26"/>
      <c r="E207" s="26"/>
      <c r="F207" s="26"/>
      <c r="G207" s="26"/>
      <c r="H207" s="26"/>
      <c r="I207" s="26"/>
      <c r="J207" s="26"/>
      <c r="K207" s="26"/>
      <c r="L207" s="26"/>
      <c r="M207" s="26"/>
      <c r="N207" s="26"/>
      <c r="O207" s="26"/>
      <c r="P207" s="26"/>
      <c r="Q207" s="26"/>
      <c r="R207" s="26"/>
      <c r="S207" s="26"/>
      <c r="T207" s="26"/>
      <c r="U207" s="26"/>
      <c r="V207" s="26"/>
      <c r="W207" s="26"/>
    </row>
    <row r="208" spans="2:23">
      <c r="B208" s="26"/>
      <c r="C208" s="26"/>
      <c r="D208" s="26"/>
      <c r="E208" s="26"/>
      <c r="F208" s="26"/>
      <c r="G208" s="26"/>
      <c r="H208" s="26"/>
      <c r="I208" s="26"/>
      <c r="J208" s="26"/>
      <c r="K208" s="26"/>
      <c r="L208" s="26"/>
      <c r="M208" s="26"/>
      <c r="N208" s="26"/>
      <c r="O208" s="26"/>
      <c r="P208" s="26"/>
      <c r="Q208" s="26"/>
      <c r="R208" s="26"/>
      <c r="S208" s="26"/>
      <c r="T208" s="26"/>
      <c r="U208" s="26"/>
      <c r="V208" s="26"/>
      <c r="W208" s="26"/>
    </row>
    <row r="209" spans="2:23">
      <c r="B209" s="26"/>
      <c r="C209" s="26"/>
      <c r="D209" s="26"/>
      <c r="E209" s="26"/>
      <c r="F209" s="26"/>
      <c r="G209" s="26"/>
      <c r="H209" s="26"/>
      <c r="I209" s="26"/>
      <c r="J209" s="26"/>
      <c r="K209" s="26"/>
      <c r="L209" s="26"/>
      <c r="M209" s="26"/>
      <c r="N209" s="26"/>
      <c r="O209" s="26"/>
      <c r="P209" s="26"/>
      <c r="Q209" s="26"/>
      <c r="R209" s="26"/>
      <c r="S209" s="26"/>
      <c r="T209" s="26"/>
      <c r="U209" s="26"/>
      <c r="V209" s="26"/>
      <c r="W209" s="26"/>
    </row>
    <row r="210" spans="2:23">
      <c r="B210" s="26"/>
      <c r="C210" s="26"/>
      <c r="D210" s="26"/>
      <c r="E210" s="26"/>
      <c r="F210" s="26"/>
      <c r="G210" s="26"/>
      <c r="H210" s="26"/>
      <c r="I210" s="26"/>
      <c r="J210" s="26"/>
      <c r="K210" s="26"/>
      <c r="L210" s="26"/>
      <c r="M210" s="26"/>
      <c r="N210" s="26"/>
      <c r="O210" s="26"/>
      <c r="P210" s="26"/>
      <c r="Q210" s="26"/>
      <c r="R210" s="26"/>
      <c r="S210" s="26"/>
      <c r="T210" s="26"/>
      <c r="U210" s="26"/>
      <c r="V210" s="26"/>
      <c r="W210" s="26"/>
    </row>
    <row r="211" spans="2:23">
      <c r="B211" s="26"/>
      <c r="C211" s="26"/>
      <c r="D211" s="26"/>
      <c r="E211" s="26"/>
      <c r="F211" s="26"/>
      <c r="G211" s="26"/>
      <c r="H211" s="26"/>
      <c r="I211" s="26"/>
      <c r="J211" s="26"/>
      <c r="K211" s="26"/>
      <c r="L211" s="26"/>
      <c r="M211" s="26"/>
      <c r="N211" s="26"/>
      <c r="O211" s="26"/>
      <c r="P211" s="26"/>
      <c r="Q211" s="26"/>
      <c r="R211" s="26"/>
      <c r="S211" s="26"/>
      <c r="T211" s="26"/>
      <c r="U211" s="26"/>
      <c r="V211" s="26"/>
      <c r="W211" s="26"/>
    </row>
    <row r="212" spans="2:23">
      <c r="B212" s="26"/>
      <c r="C212" s="26"/>
      <c r="D212" s="26"/>
      <c r="E212" s="26"/>
      <c r="F212" s="26"/>
      <c r="G212" s="26"/>
      <c r="H212" s="26"/>
      <c r="I212" s="26"/>
      <c r="J212" s="26"/>
      <c r="K212" s="26"/>
      <c r="L212" s="26"/>
      <c r="M212" s="26"/>
      <c r="N212" s="26"/>
      <c r="O212" s="26"/>
      <c r="P212" s="26"/>
      <c r="Q212" s="26"/>
      <c r="R212" s="26"/>
      <c r="S212" s="26"/>
      <c r="T212" s="26"/>
      <c r="U212" s="26"/>
      <c r="V212" s="26"/>
      <c r="W212" s="26"/>
    </row>
    <row r="213" spans="2:23">
      <c r="B213" s="26"/>
      <c r="C213" s="26"/>
      <c r="D213" s="26"/>
      <c r="E213" s="26"/>
      <c r="F213" s="26"/>
      <c r="G213" s="26"/>
      <c r="H213" s="26"/>
      <c r="I213" s="26"/>
      <c r="J213" s="26"/>
      <c r="K213" s="26"/>
      <c r="L213" s="26"/>
      <c r="M213" s="26"/>
      <c r="N213" s="26"/>
      <c r="O213" s="26"/>
      <c r="P213" s="26"/>
      <c r="Q213" s="26"/>
      <c r="R213" s="26"/>
      <c r="S213" s="26"/>
      <c r="T213" s="26"/>
      <c r="U213" s="26"/>
      <c r="V213" s="26"/>
      <c r="W213" s="26"/>
    </row>
    <row r="214" spans="2:23">
      <c r="B214" s="26"/>
      <c r="C214" s="26"/>
      <c r="D214" s="26"/>
      <c r="E214" s="26"/>
      <c r="F214" s="26"/>
      <c r="G214" s="26"/>
      <c r="H214" s="26"/>
      <c r="I214" s="26"/>
      <c r="J214" s="26"/>
      <c r="K214" s="26"/>
      <c r="L214" s="26"/>
      <c r="M214" s="26"/>
      <c r="N214" s="26"/>
      <c r="O214" s="26"/>
      <c r="P214" s="26"/>
      <c r="Q214" s="26"/>
      <c r="R214" s="26"/>
      <c r="S214" s="26"/>
      <c r="T214" s="26"/>
      <c r="U214" s="26"/>
      <c r="V214" s="26"/>
      <c r="W214" s="26"/>
    </row>
    <row r="215" spans="2:23">
      <c r="B215" s="26"/>
      <c r="C215" s="26"/>
      <c r="D215" s="26"/>
      <c r="E215" s="26"/>
      <c r="F215" s="26"/>
      <c r="G215" s="26"/>
      <c r="H215" s="26"/>
      <c r="I215" s="26"/>
      <c r="J215" s="26"/>
      <c r="K215" s="26"/>
      <c r="L215" s="26"/>
      <c r="M215" s="26"/>
      <c r="N215" s="26"/>
      <c r="O215" s="26"/>
      <c r="P215" s="26"/>
      <c r="Q215" s="26"/>
      <c r="R215" s="26"/>
      <c r="S215" s="26"/>
      <c r="T215" s="26"/>
      <c r="U215" s="26"/>
      <c r="V215" s="26"/>
      <c r="W215" s="26"/>
    </row>
    <row r="216" spans="2:23">
      <c r="B216" s="26"/>
      <c r="C216" s="26"/>
      <c r="D216" s="26"/>
      <c r="E216" s="26"/>
      <c r="F216" s="26"/>
      <c r="G216" s="26"/>
      <c r="H216" s="26"/>
      <c r="I216" s="26"/>
      <c r="J216" s="26"/>
      <c r="K216" s="26"/>
      <c r="L216" s="26"/>
      <c r="M216" s="26"/>
      <c r="N216" s="26"/>
      <c r="O216" s="26"/>
      <c r="P216" s="26"/>
      <c r="Q216" s="26"/>
      <c r="R216" s="26"/>
      <c r="S216" s="26"/>
      <c r="T216" s="26"/>
      <c r="U216" s="26"/>
      <c r="V216" s="26"/>
      <c r="W216" s="26"/>
    </row>
    <row r="217" spans="2:23">
      <c r="B217" s="26"/>
      <c r="C217" s="26"/>
      <c r="D217" s="26"/>
      <c r="E217" s="26"/>
      <c r="F217" s="26"/>
      <c r="G217" s="26"/>
      <c r="H217" s="26"/>
      <c r="I217" s="26"/>
      <c r="J217" s="26"/>
      <c r="K217" s="26"/>
      <c r="L217" s="26"/>
      <c r="M217" s="26"/>
      <c r="N217" s="26"/>
      <c r="O217" s="26"/>
      <c r="P217" s="26"/>
      <c r="Q217" s="26"/>
      <c r="R217" s="26"/>
      <c r="S217" s="26"/>
      <c r="T217" s="26"/>
      <c r="U217" s="26"/>
      <c r="V217" s="26"/>
      <c r="W217" s="26"/>
    </row>
    <row r="218" spans="2:23">
      <c r="B218" s="26"/>
      <c r="C218" s="26"/>
      <c r="D218" s="26"/>
      <c r="E218" s="26"/>
      <c r="F218" s="26"/>
      <c r="G218" s="26"/>
      <c r="H218" s="26"/>
      <c r="I218" s="26"/>
      <c r="J218" s="26"/>
      <c r="K218" s="26"/>
      <c r="L218" s="26"/>
      <c r="M218" s="26"/>
      <c r="N218" s="26"/>
      <c r="O218" s="26"/>
      <c r="P218" s="26"/>
      <c r="Q218" s="26"/>
      <c r="R218" s="26"/>
      <c r="S218" s="26"/>
      <c r="T218" s="26"/>
      <c r="U218" s="26"/>
      <c r="V218" s="26"/>
      <c r="W218" s="26"/>
    </row>
    <row r="219" spans="2:23">
      <c r="B219" s="26"/>
      <c r="C219" s="26"/>
      <c r="D219" s="26"/>
      <c r="E219" s="26"/>
      <c r="F219" s="26"/>
      <c r="G219" s="26"/>
      <c r="H219" s="26"/>
      <c r="I219" s="26"/>
      <c r="J219" s="26"/>
      <c r="K219" s="26"/>
      <c r="L219" s="26"/>
      <c r="M219" s="26"/>
      <c r="N219" s="26"/>
      <c r="O219" s="26"/>
      <c r="P219" s="26"/>
      <c r="Q219" s="26"/>
      <c r="R219" s="26"/>
      <c r="S219" s="26"/>
      <c r="T219" s="26"/>
      <c r="U219" s="26"/>
      <c r="V219" s="26"/>
      <c r="W219" s="26"/>
    </row>
    <row r="220" spans="2:23">
      <c r="B220" s="26"/>
      <c r="C220" s="26"/>
      <c r="D220" s="26"/>
      <c r="E220" s="26"/>
      <c r="F220" s="26"/>
      <c r="G220" s="26"/>
      <c r="H220" s="26"/>
      <c r="I220" s="26"/>
      <c r="J220" s="26"/>
      <c r="K220" s="26"/>
      <c r="L220" s="26"/>
      <c r="M220" s="26"/>
      <c r="N220" s="26"/>
      <c r="O220" s="26"/>
      <c r="P220" s="26"/>
      <c r="Q220" s="26"/>
      <c r="R220" s="26"/>
      <c r="S220" s="26"/>
      <c r="T220" s="26"/>
      <c r="U220" s="26"/>
      <c r="V220" s="26"/>
      <c r="W220" s="26"/>
    </row>
    <row r="221" spans="2:23">
      <c r="B221" s="26"/>
      <c r="C221" s="26"/>
      <c r="D221" s="26"/>
      <c r="E221" s="26"/>
      <c r="F221" s="26"/>
      <c r="G221" s="26"/>
      <c r="H221" s="26"/>
      <c r="I221" s="26"/>
      <c r="J221" s="26"/>
      <c r="K221" s="26"/>
      <c r="L221" s="26"/>
      <c r="M221" s="26"/>
      <c r="N221" s="26"/>
      <c r="O221" s="26"/>
      <c r="P221" s="26"/>
      <c r="Q221" s="26"/>
      <c r="R221" s="26"/>
      <c r="S221" s="26"/>
      <c r="T221" s="26"/>
      <c r="U221" s="26"/>
      <c r="V221" s="26"/>
      <c r="W221" s="26"/>
    </row>
    <row r="222" spans="2:23">
      <c r="B222" s="26"/>
      <c r="C222" s="26"/>
      <c r="D222" s="26"/>
      <c r="E222" s="26"/>
      <c r="F222" s="26"/>
      <c r="G222" s="26"/>
      <c r="H222" s="26"/>
      <c r="I222" s="26"/>
      <c r="J222" s="26"/>
      <c r="K222" s="26"/>
      <c r="L222" s="26"/>
      <c r="M222" s="26"/>
      <c r="N222" s="26"/>
      <c r="O222" s="26"/>
      <c r="P222" s="26"/>
      <c r="Q222" s="26"/>
      <c r="R222" s="26"/>
      <c r="S222" s="26"/>
      <c r="T222" s="26"/>
      <c r="U222" s="26"/>
      <c r="V222" s="26"/>
      <c r="W222" s="26"/>
    </row>
    <row r="223" spans="2:23">
      <c r="B223" s="26"/>
      <c r="C223" s="26"/>
      <c r="D223" s="26"/>
      <c r="E223" s="26"/>
      <c r="F223" s="26"/>
      <c r="G223" s="26"/>
      <c r="H223" s="26"/>
      <c r="I223" s="26"/>
      <c r="J223" s="26"/>
      <c r="K223" s="26"/>
      <c r="L223" s="26"/>
      <c r="M223" s="26"/>
      <c r="N223" s="26"/>
      <c r="O223" s="26"/>
      <c r="P223" s="26"/>
      <c r="Q223" s="26"/>
      <c r="R223" s="26"/>
      <c r="S223" s="26"/>
      <c r="T223" s="26"/>
      <c r="U223" s="26"/>
      <c r="V223" s="26"/>
      <c r="W223" s="26"/>
    </row>
    <row r="224" spans="2:23">
      <c r="B224" s="26"/>
      <c r="C224" s="26"/>
      <c r="D224" s="26"/>
      <c r="E224" s="26"/>
      <c r="F224" s="26"/>
      <c r="G224" s="26"/>
      <c r="H224" s="26"/>
      <c r="I224" s="26"/>
      <c r="J224" s="26"/>
      <c r="K224" s="26"/>
      <c r="L224" s="26"/>
      <c r="M224" s="26"/>
      <c r="N224" s="26"/>
      <c r="O224" s="26"/>
      <c r="P224" s="26"/>
      <c r="Q224" s="26"/>
      <c r="R224" s="26"/>
      <c r="S224" s="26"/>
      <c r="T224" s="26"/>
      <c r="U224" s="26"/>
      <c r="V224" s="26"/>
      <c r="W224" s="26"/>
    </row>
    <row r="225" spans="2:23">
      <c r="B225" s="26"/>
      <c r="C225" s="26"/>
      <c r="D225" s="26"/>
      <c r="E225" s="26"/>
      <c r="F225" s="26"/>
      <c r="G225" s="26"/>
      <c r="H225" s="26"/>
      <c r="I225" s="26"/>
      <c r="J225" s="26"/>
      <c r="K225" s="26"/>
      <c r="L225" s="26"/>
      <c r="M225" s="26"/>
      <c r="N225" s="26"/>
      <c r="O225" s="26"/>
      <c r="P225" s="26"/>
      <c r="Q225" s="26"/>
      <c r="R225" s="26"/>
      <c r="S225" s="26"/>
      <c r="T225" s="26"/>
      <c r="U225" s="26"/>
      <c r="V225" s="26"/>
      <c r="W225" s="26"/>
    </row>
    <row r="226" spans="2:23">
      <c r="B226" s="26"/>
      <c r="C226" s="26"/>
      <c r="D226" s="26"/>
      <c r="E226" s="26"/>
      <c r="F226" s="26"/>
      <c r="G226" s="26"/>
      <c r="H226" s="26"/>
      <c r="I226" s="26"/>
      <c r="J226" s="26"/>
      <c r="K226" s="26"/>
      <c r="L226" s="26"/>
      <c r="M226" s="26"/>
      <c r="N226" s="26"/>
      <c r="O226" s="26"/>
      <c r="P226" s="26"/>
      <c r="Q226" s="26"/>
      <c r="R226" s="26"/>
      <c r="S226" s="26"/>
      <c r="T226" s="26"/>
      <c r="U226" s="26"/>
      <c r="V226" s="26"/>
      <c r="W226" s="26"/>
    </row>
    <row r="227" spans="2:23">
      <c r="B227" s="26"/>
      <c r="C227" s="26"/>
      <c r="D227" s="26"/>
      <c r="E227" s="26"/>
      <c r="F227" s="26"/>
      <c r="G227" s="26"/>
      <c r="H227" s="26"/>
      <c r="I227" s="26"/>
      <c r="J227" s="26"/>
      <c r="K227" s="26"/>
      <c r="L227" s="26"/>
      <c r="M227" s="26"/>
      <c r="N227" s="26"/>
      <c r="O227" s="26"/>
      <c r="P227" s="26"/>
      <c r="Q227" s="26"/>
      <c r="R227" s="26"/>
      <c r="S227" s="26"/>
      <c r="T227" s="26"/>
      <c r="U227" s="26"/>
      <c r="V227" s="26"/>
      <c r="W227" s="26"/>
    </row>
    <row r="228" spans="2:23">
      <c r="B228" s="26"/>
      <c r="C228" s="26"/>
      <c r="D228" s="26"/>
      <c r="E228" s="26"/>
      <c r="F228" s="26"/>
      <c r="G228" s="26"/>
      <c r="H228" s="26"/>
      <c r="I228" s="26"/>
      <c r="J228" s="26"/>
      <c r="K228" s="26"/>
      <c r="L228" s="26"/>
      <c r="M228" s="26"/>
      <c r="N228" s="26"/>
      <c r="O228" s="26"/>
      <c r="P228" s="26"/>
      <c r="Q228" s="26"/>
      <c r="R228" s="26"/>
      <c r="S228" s="26"/>
      <c r="T228" s="26"/>
      <c r="U228" s="26"/>
      <c r="V228" s="26"/>
      <c r="W228" s="26"/>
    </row>
    <row r="229" spans="2:23">
      <c r="B229" s="26"/>
      <c r="C229" s="26"/>
      <c r="D229" s="26"/>
      <c r="E229" s="26"/>
      <c r="F229" s="26"/>
      <c r="G229" s="26"/>
      <c r="H229" s="26"/>
      <c r="I229" s="26"/>
      <c r="J229" s="26"/>
      <c r="K229" s="26"/>
      <c r="L229" s="26"/>
      <c r="M229" s="26"/>
      <c r="N229" s="26"/>
      <c r="O229" s="26"/>
      <c r="P229" s="26"/>
      <c r="Q229" s="26"/>
      <c r="R229" s="26"/>
      <c r="S229" s="26"/>
      <c r="T229" s="26"/>
      <c r="U229" s="26"/>
      <c r="V229" s="26"/>
      <c r="W229" s="26"/>
    </row>
    <row r="230" spans="2:23">
      <c r="B230" s="26"/>
      <c r="C230" s="26"/>
      <c r="D230" s="26"/>
      <c r="E230" s="26"/>
      <c r="F230" s="26"/>
      <c r="G230" s="26"/>
      <c r="H230" s="26"/>
      <c r="I230" s="26"/>
      <c r="J230" s="26"/>
      <c r="K230" s="26"/>
      <c r="L230" s="26"/>
      <c r="M230" s="26"/>
      <c r="N230" s="26"/>
      <c r="O230" s="26"/>
      <c r="P230" s="26"/>
      <c r="Q230" s="26"/>
      <c r="R230" s="26"/>
      <c r="S230" s="26"/>
      <c r="T230" s="26"/>
      <c r="U230" s="26"/>
      <c r="V230" s="26"/>
      <c r="W230" s="26"/>
    </row>
    <row r="231" spans="2:23">
      <c r="B231" s="26"/>
      <c r="C231" s="26"/>
      <c r="D231" s="26"/>
      <c r="E231" s="26"/>
      <c r="F231" s="26"/>
      <c r="G231" s="26"/>
      <c r="H231" s="26"/>
      <c r="I231" s="26"/>
      <c r="J231" s="26"/>
      <c r="K231" s="26"/>
      <c r="L231" s="26"/>
      <c r="M231" s="26"/>
      <c r="N231" s="26"/>
      <c r="O231" s="26"/>
      <c r="P231" s="26"/>
      <c r="Q231" s="26"/>
      <c r="R231" s="26"/>
      <c r="S231" s="26"/>
      <c r="T231" s="26"/>
      <c r="U231" s="26"/>
      <c r="V231" s="26"/>
      <c r="W231" s="26"/>
    </row>
    <row r="232" spans="2:23">
      <c r="B232" s="26"/>
      <c r="C232" s="26"/>
      <c r="D232" s="26"/>
      <c r="E232" s="26"/>
      <c r="F232" s="26"/>
      <c r="G232" s="26"/>
      <c r="H232" s="26"/>
      <c r="I232" s="26"/>
      <c r="J232" s="26"/>
      <c r="K232" s="26"/>
      <c r="L232" s="26"/>
      <c r="M232" s="26"/>
      <c r="N232" s="26"/>
      <c r="O232" s="26"/>
      <c r="P232" s="26"/>
      <c r="Q232" s="26"/>
      <c r="R232" s="26"/>
      <c r="S232" s="26"/>
      <c r="T232" s="26"/>
      <c r="U232" s="26"/>
      <c r="V232" s="26"/>
      <c r="W232" s="26"/>
    </row>
    <row r="233" spans="2:23">
      <c r="B233" s="26"/>
      <c r="C233" s="26"/>
      <c r="D233" s="26"/>
      <c r="E233" s="26"/>
      <c r="F233" s="26"/>
      <c r="G233" s="26"/>
      <c r="H233" s="26"/>
      <c r="I233" s="26"/>
      <c r="J233" s="26"/>
      <c r="K233" s="26"/>
      <c r="L233" s="26"/>
      <c r="M233" s="26"/>
      <c r="N233" s="26"/>
      <c r="O233" s="26"/>
      <c r="P233" s="26"/>
      <c r="Q233" s="26"/>
      <c r="R233" s="26"/>
      <c r="S233" s="26"/>
      <c r="T233" s="26"/>
      <c r="U233" s="26"/>
      <c r="V233" s="26"/>
      <c r="W233" s="26"/>
    </row>
    <row r="234" spans="2:23">
      <c r="B234" s="26"/>
      <c r="C234" s="26"/>
      <c r="D234" s="26"/>
      <c r="E234" s="26"/>
      <c r="F234" s="26"/>
      <c r="G234" s="26"/>
      <c r="H234" s="26"/>
      <c r="I234" s="26"/>
      <c r="J234" s="26"/>
      <c r="K234" s="26"/>
      <c r="L234" s="26"/>
      <c r="M234" s="26"/>
      <c r="N234" s="26"/>
      <c r="O234" s="26"/>
      <c r="P234" s="26"/>
      <c r="Q234" s="26"/>
      <c r="R234" s="26"/>
      <c r="S234" s="26"/>
      <c r="T234" s="26"/>
      <c r="U234" s="26"/>
      <c r="V234" s="26"/>
      <c r="W234" s="26"/>
    </row>
    <row r="235" spans="2:23">
      <c r="B235" s="26"/>
      <c r="C235" s="26"/>
      <c r="D235" s="26"/>
      <c r="E235" s="26"/>
      <c r="F235" s="26"/>
      <c r="G235" s="26"/>
      <c r="H235" s="26"/>
      <c r="I235" s="26"/>
      <c r="J235" s="26"/>
      <c r="K235" s="26"/>
      <c r="L235" s="26"/>
      <c r="M235" s="26"/>
      <c r="N235" s="26"/>
      <c r="O235" s="26"/>
      <c r="P235" s="26"/>
      <c r="Q235" s="26"/>
      <c r="R235" s="26"/>
      <c r="S235" s="26"/>
      <c r="T235" s="26"/>
      <c r="U235" s="26"/>
      <c r="V235" s="26"/>
      <c r="W235" s="26"/>
    </row>
    <row r="236" spans="2:23">
      <c r="B236" s="26"/>
      <c r="C236" s="26"/>
      <c r="D236" s="26"/>
      <c r="E236" s="26"/>
      <c r="F236" s="26"/>
      <c r="G236" s="26"/>
      <c r="H236" s="26"/>
      <c r="I236" s="26"/>
      <c r="J236" s="26"/>
      <c r="K236" s="26"/>
      <c r="L236" s="26"/>
      <c r="M236" s="26"/>
      <c r="N236" s="26"/>
      <c r="O236" s="26"/>
      <c r="P236" s="26"/>
      <c r="Q236" s="26"/>
      <c r="R236" s="26"/>
      <c r="S236" s="26"/>
      <c r="T236" s="26"/>
      <c r="U236" s="26"/>
      <c r="V236" s="26"/>
      <c r="W236" s="26"/>
    </row>
    <row r="237" spans="2:23">
      <c r="B237" s="26"/>
      <c r="C237" s="26"/>
      <c r="D237" s="26"/>
      <c r="E237" s="26"/>
      <c r="F237" s="26"/>
      <c r="G237" s="26"/>
      <c r="H237" s="26"/>
      <c r="I237" s="26"/>
      <c r="J237" s="26"/>
      <c r="K237" s="26"/>
      <c r="L237" s="26"/>
      <c r="M237" s="26"/>
      <c r="N237" s="26"/>
      <c r="O237" s="26"/>
      <c r="P237" s="26"/>
      <c r="Q237" s="26"/>
      <c r="R237" s="26"/>
      <c r="S237" s="26"/>
      <c r="T237" s="26"/>
      <c r="U237" s="26"/>
      <c r="V237" s="26"/>
      <c r="W237" s="26"/>
    </row>
    <row r="238" spans="2:23">
      <c r="B238" s="26"/>
      <c r="C238" s="26"/>
      <c r="D238" s="26"/>
      <c r="E238" s="26"/>
      <c r="F238" s="26"/>
      <c r="G238" s="26"/>
      <c r="H238" s="26"/>
      <c r="I238" s="26"/>
      <c r="J238" s="26"/>
      <c r="K238" s="26"/>
      <c r="L238" s="26"/>
      <c r="M238" s="26"/>
      <c r="N238" s="26"/>
      <c r="O238" s="26"/>
      <c r="P238" s="26"/>
      <c r="Q238" s="26"/>
      <c r="R238" s="26"/>
      <c r="S238" s="26"/>
      <c r="T238" s="26"/>
      <c r="U238" s="26"/>
      <c r="V238" s="26"/>
      <c r="W238" s="26"/>
    </row>
    <row r="239" spans="2:23">
      <c r="B239" s="26"/>
      <c r="C239" s="26"/>
      <c r="D239" s="26"/>
      <c r="E239" s="26"/>
      <c r="F239" s="26"/>
      <c r="G239" s="26"/>
      <c r="H239" s="26"/>
      <c r="I239" s="26"/>
      <c r="J239" s="26"/>
      <c r="K239" s="26"/>
      <c r="L239" s="26"/>
      <c r="M239" s="26"/>
      <c r="N239" s="26"/>
      <c r="O239" s="26"/>
      <c r="P239" s="26"/>
      <c r="Q239" s="26"/>
      <c r="R239" s="26"/>
      <c r="S239" s="26"/>
      <c r="T239" s="26"/>
      <c r="U239" s="26"/>
      <c r="V239" s="26"/>
      <c r="W239" s="26"/>
    </row>
    <row r="240" spans="2:23">
      <c r="B240" s="26"/>
      <c r="C240" s="26"/>
      <c r="D240" s="26"/>
      <c r="E240" s="26"/>
      <c r="F240" s="26"/>
      <c r="G240" s="26"/>
      <c r="H240" s="26"/>
      <c r="I240" s="26"/>
      <c r="J240" s="26"/>
      <c r="K240" s="26"/>
      <c r="L240" s="26"/>
      <c r="M240" s="26"/>
      <c r="N240" s="26"/>
      <c r="O240" s="26"/>
      <c r="P240" s="26"/>
      <c r="Q240" s="26"/>
      <c r="R240" s="26"/>
      <c r="S240" s="26"/>
      <c r="T240" s="26"/>
      <c r="U240" s="26"/>
      <c r="V240" s="26"/>
      <c r="W240" s="26"/>
    </row>
    <row r="241" spans="2:23">
      <c r="B241" s="26"/>
      <c r="C241" s="26"/>
      <c r="D241" s="26"/>
      <c r="E241" s="26"/>
      <c r="F241" s="26"/>
      <c r="G241" s="26"/>
      <c r="H241" s="26"/>
      <c r="I241" s="26"/>
      <c r="J241" s="26"/>
      <c r="K241" s="26"/>
      <c r="L241" s="26"/>
      <c r="M241" s="26"/>
      <c r="N241" s="26"/>
      <c r="O241" s="26"/>
      <c r="P241" s="26"/>
      <c r="Q241" s="26"/>
      <c r="R241" s="26"/>
      <c r="S241" s="26"/>
      <c r="T241" s="26"/>
      <c r="U241" s="26"/>
      <c r="V241" s="26"/>
      <c r="W241" s="26"/>
    </row>
    <row r="242" spans="2:23">
      <c r="B242" s="26"/>
      <c r="C242" s="26"/>
      <c r="D242" s="26"/>
      <c r="E242" s="26"/>
      <c r="F242" s="26"/>
      <c r="G242" s="26"/>
      <c r="H242" s="26"/>
      <c r="I242" s="26"/>
      <c r="J242" s="26"/>
      <c r="K242" s="26"/>
      <c r="L242" s="26"/>
      <c r="M242" s="26"/>
      <c r="N242" s="26"/>
      <c r="O242" s="26"/>
      <c r="P242" s="26"/>
      <c r="Q242" s="26"/>
      <c r="R242" s="26"/>
      <c r="S242" s="26"/>
      <c r="T242" s="26"/>
      <c r="U242" s="26"/>
      <c r="V242" s="26"/>
      <c r="W242" s="26"/>
    </row>
    <row r="243" spans="2:23">
      <c r="B243" s="26"/>
      <c r="C243" s="26"/>
      <c r="D243" s="26"/>
      <c r="E243" s="26"/>
      <c r="F243" s="26"/>
      <c r="G243" s="26"/>
      <c r="H243" s="26"/>
      <c r="I243" s="26"/>
      <c r="J243" s="26"/>
      <c r="K243" s="26"/>
      <c r="L243" s="26"/>
      <c r="M243" s="26"/>
      <c r="N243" s="26"/>
      <c r="O243" s="26"/>
      <c r="P243" s="26"/>
      <c r="Q243" s="26"/>
      <c r="R243" s="26"/>
      <c r="S243" s="26"/>
      <c r="T243" s="26"/>
      <c r="U243" s="26"/>
      <c r="V243" s="26"/>
      <c r="W243" s="26"/>
    </row>
    <row r="244" spans="2:23">
      <c r="B244" s="26"/>
      <c r="C244" s="26"/>
      <c r="D244" s="26"/>
      <c r="E244" s="26"/>
      <c r="F244" s="26"/>
      <c r="G244" s="26"/>
      <c r="H244" s="26"/>
      <c r="I244" s="26"/>
      <c r="J244" s="26"/>
      <c r="K244" s="26"/>
      <c r="L244" s="26"/>
      <c r="M244" s="26"/>
      <c r="N244" s="26"/>
      <c r="O244" s="26"/>
      <c r="P244" s="26"/>
      <c r="Q244" s="26"/>
      <c r="R244" s="26"/>
      <c r="S244" s="26"/>
      <c r="T244" s="26"/>
      <c r="U244" s="26"/>
      <c r="V244" s="26"/>
      <c r="W244" s="26"/>
    </row>
    <row r="245" spans="2:23">
      <c r="B245" s="26"/>
      <c r="C245" s="26"/>
      <c r="D245" s="26"/>
      <c r="E245" s="26"/>
      <c r="F245" s="26"/>
      <c r="G245" s="26"/>
      <c r="H245" s="26"/>
      <c r="I245" s="26"/>
      <c r="J245" s="26"/>
      <c r="K245" s="26"/>
      <c r="L245" s="26"/>
      <c r="M245" s="26"/>
      <c r="N245" s="26"/>
      <c r="O245" s="26"/>
      <c r="P245" s="26"/>
      <c r="Q245" s="26"/>
      <c r="R245" s="26"/>
      <c r="S245" s="26"/>
      <c r="T245" s="26"/>
      <c r="U245" s="26"/>
      <c r="V245" s="26"/>
      <c r="W245" s="26"/>
    </row>
    <row r="246" spans="2:23">
      <c r="B246" s="26"/>
      <c r="C246" s="26"/>
      <c r="D246" s="26"/>
      <c r="E246" s="26"/>
      <c r="F246" s="26"/>
      <c r="G246" s="26"/>
      <c r="H246" s="26"/>
      <c r="I246" s="26"/>
      <c r="J246" s="26"/>
      <c r="K246" s="26"/>
      <c r="L246" s="26"/>
      <c r="M246" s="26"/>
      <c r="N246" s="26"/>
      <c r="O246" s="26"/>
      <c r="P246" s="26"/>
      <c r="Q246" s="26"/>
      <c r="R246" s="26"/>
      <c r="S246" s="26"/>
      <c r="T246" s="26"/>
      <c r="U246" s="26"/>
      <c r="V246" s="26"/>
      <c r="W246" s="26"/>
    </row>
    <row r="247" spans="2:23">
      <c r="B247" s="26"/>
      <c r="C247" s="26"/>
      <c r="D247" s="26"/>
      <c r="E247" s="26"/>
      <c r="F247" s="26"/>
      <c r="G247" s="26"/>
      <c r="H247" s="26"/>
      <c r="I247" s="26"/>
      <c r="J247" s="26"/>
      <c r="K247" s="26"/>
      <c r="L247" s="26"/>
      <c r="M247" s="26"/>
      <c r="N247" s="26"/>
      <c r="O247" s="26"/>
      <c r="P247" s="26"/>
      <c r="Q247" s="26"/>
      <c r="R247" s="26"/>
      <c r="S247" s="26"/>
      <c r="T247" s="26"/>
      <c r="U247" s="26"/>
      <c r="V247" s="26"/>
      <c r="W247" s="26"/>
    </row>
    <row r="248" spans="2:23">
      <c r="B248" s="26"/>
      <c r="C248" s="26"/>
      <c r="D248" s="26"/>
      <c r="E248" s="26"/>
      <c r="F248" s="26"/>
      <c r="G248" s="26"/>
      <c r="H248" s="26"/>
      <c r="I248" s="26"/>
      <c r="J248" s="26"/>
      <c r="K248" s="26"/>
      <c r="L248" s="26"/>
      <c r="M248" s="26"/>
      <c r="N248" s="26"/>
      <c r="O248" s="26"/>
      <c r="P248" s="26"/>
      <c r="Q248" s="26"/>
      <c r="R248" s="26"/>
      <c r="S248" s="26"/>
      <c r="T248" s="26"/>
      <c r="U248" s="26"/>
      <c r="V248" s="26"/>
      <c r="W248" s="26"/>
    </row>
    <row r="249" spans="2:23">
      <c r="B249" s="26"/>
      <c r="C249" s="26"/>
      <c r="D249" s="26"/>
      <c r="E249" s="26"/>
      <c r="F249" s="26"/>
      <c r="G249" s="26"/>
      <c r="H249" s="26"/>
      <c r="I249" s="26"/>
      <c r="J249" s="26"/>
      <c r="K249" s="26"/>
      <c r="L249" s="26"/>
      <c r="M249" s="26"/>
      <c r="N249" s="26"/>
      <c r="O249" s="26"/>
      <c r="P249" s="26"/>
      <c r="Q249" s="26"/>
      <c r="R249" s="26"/>
      <c r="S249" s="26"/>
      <c r="T249" s="26"/>
      <c r="U249" s="26"/>
      <c r="V249" s="26"/>
      <c r="W249" s="26"/>
    </row>
    <row r="250" spans="2:23">
      <c r="B250" s="26"/>
      <c r="C250" s="26"/>
      <c r="D250" s="26"/>
      <c r="E250" s="26"/>
      <c r="F250" s="26"/>
      <c r="G250" s="26"/>
      <c r="H250" s="26"/>
      <c r="I250" s="26"/>
      <c r="J250" s="26"/>
      <c r="K250" s="26"/>
      <c r="L250" s="26"/>
      <c r="M250" s="26"/>
      <c r="N250" s="26"/>
      <c r="O250" s="26"/>
      <c r="P250" s="26"/>
      <c r="Q250" s="26"/>
      <c r="R250" s="26"/>
      <c r="S250" s="26"/>
      <c r="T250" s="26"/>
      <c r="U250" s="26"/>
      <c r="V250" s="26"/>
      <c r="W250" s="26"/>
    </row>
    <row r="251" spans="2:23">
      <c r="B251" s="26"/>
      <c r="C251" s="26"/>
      <c r="D251" s="26"/>
      <c r="E251" s="26"/>
      <c r="F251" s="26"/>
      <c r="G251" s="26"/>
      <c r="H251" s="26"/>
      <c r="I251" s="26"/>
      <c r="J251" s="26"/>
      <c r="K251" s="26"/>
      <c r="L251" s="26"/>
      <c r="M251" s="26"/>
      <c r="N251" s="26"/>
      <c r="O251" s="26"/>
      <c r="P251" s="26"/>
      <c r="Q251" s="26"/>
      <c r="R251" s="26"/>
      <c r="S251" s="26"/>
      <c r="T251" s="26"/>
      <c r="U251" s="26"/>
      <c r="V251" s="26"/>
      <c r="W251" s="26"/>
    </row>
    <row r="252" spans="2:23">
      <c r="B252" s="26"/>
      <c r="C252" s="26"/>
      <c r="D252" s="26"/>
      <c r="E252" s="26"/>
      <c r="F252" s="26"/>
      <c r="G252" s="26"/>
      <c r="H252" s="26"/>
      <c r="I252" s="26"/>
      <c r="J252" s="26"/>
      <c r="K252" s="26"/>
      <c r="L252" s="26"/>
      <c r="M252" s="26"/>
      <c r="N252" s="26"/>
      <c r="O252" s="26"/>
      <c r="P252" s="26"/>
      <c r="Q252" s="26"/>
      <c r="R252" s="26"/>
      <c r="S252" s="26"/>
      <c r="T252" s="26"/>
      <c r="U252" s="26"/>
      <c r="V252" s="26"/>
      <c r="W252" s="26"/>
    </row>
    <row r="253" spans="2:23">
      <c r="B253" s="26"/>
      <c r="C253" s="26"/>
      <c r="D253" s="26"/>
      <c r="E253" s="26"/>
      <c r="F253" s="26"/>
      <c r="G253" s="26"/>
      <c r="H253" s="26"/>
      <c r="I253" s="26"/>
      <c r="J253" s="26"/>
      <c r="K253" s="26"/>
      <c r="L253" s="26"/>
      <c r="M253" s="26"/>
      <c r="N253" s="26"/>
      <c r="O253" s="26"/>
      <c r="P253" s="26"/>
      <c r="Q253" s="26"/>
      <c r="R253" s="26"/>
      <c r="S253" s="26"/>
      <c r="T253" s="26"/>
      <c r="U253" s="26"/>
      <c r="V253" s="26"/>
      <c r="W253" s="26"/>
    </row>
    <row r="254" spans="2:23">
      <c r="B254" s="26"/>
      <c r="C254" s="26"/>
      <c r="D254" s="26"/>
      <c r="E254" s="26"/>
      <c r="F254" s="26"/>
      <c r="G254" s="26"/>
      <c r="H254" s="26"/>
      <c r="I254" s="26"/>
      <c r="J254" s="26"/>
      <c r="K254" s="26"/>
      <c r="L254" s="26"/>
      <c r="M254" s="26"/>
      <c r="N254" s="26"/>
      <c r="O254" s="26"/>
      <c r="P254" s="26"/>
      <c r="Q254" s="26"/>
      <c r="R254" s="26"/>
      <c r="S254" s="26"/>
      <c r="T254" s="26"/>
      <c r="U254" s="26"/>
      <c r="V254" s="26"/>
      <c r="W254" s="26"/>
    </row>
    <row r="255" spans="2:23">
      <c r="B255" s="26"/>
      <c r="C255" s="26"/>
      <c r="D255" s="26"/>
      <c r="E255" s="26"/>
      <c r="F255" s="26"/>
      <c r="G255" s="26"/>
      <c r="H255" s="26"/>
      <c r="I255" s="26"/>
      <c r="J255" s="26"/>
      <c r="K255" s="26"/>
      <c r="L255" s="26"/>
      <c r="M255" s="26"/>
      <c r="N255" s="26"/>
      <c r="O255" s="26"/>
      <c r="P255" s="26"/>
      <c r="Q255" s="26"/>
      <c r="R255" s="26"/>
      <c r="S255" s="26"/>
      <c r="T255" s="26"/>
      <c r="U255" s="26"/>
      <c r="V255" s="26"/>
      <c r="W255" s="26"/>
    </row>
    <row r="256" spans="2:23">
      <c r="B256" s="26"/>
      <c r="C256" s="26"/>
      <c r="D256" s="26"/>
      <c r="E256" s="26"/>
      <c r="F256" s="26"/>
      <c r="G256" s="26"/>
      <c r="H256" s="26"/>
      <c r="I256" s="26"/>
      <c r="J256" s="26"/>
      <c r="K256" s="26"/>
      <c r="L256" s="26"/>
      <c r="M256" s="26"/>
      <c r="N256" s="26"/>
      <c r="O256" s="26"/>
      <c r="P256" s="26"/>
      <c r="Q256" s="26"/>
      <c r="R256" s="26"/>
      <c r="S256" s="26"/>
      <c r="T256" s="26"/>
      <c r="U256" s="26"/>
      <c r="V256" s="26"/>
      <c r="W256" s="26"/>
    </row>
    <row r="257" spans="2:23">
      <c r="B257" s="26"/>
      <c r="C257" s="26"/>
      <c r="D257" s="26"/>
      <c r="E257" s="26"/>
      <c r="F257" s="26"/>
      <c r="G257" s="26"/>
      <c r="H257" s="26"/>
      <c r="I257" s="26"/>
      <c r="J257" s="26"/>
      <c r="K257" s="26"/>
      <c r="L257" s="26"/>
      <c r="M257" s="26"/>
      <c r="N257" s="26"/>
      <c r="O257" s="26"/>
      <c r="P257" s="26"/>
      <c r="Q257" s="26"/>
      <c r="R257" s="26"/>
      <c r="S257" s="26"/>
      <c r="T257" s="26"/>
      <c r="U257" s="26"/>
      <c r="V257" s="26"/>
      <c r="W257" s="26"/>
    </row>
    <row r="258" spans="2:23">
      <c r="B258" s="26"/>
      <c r="C258" s="26"/>
      <c r="D258" s="26"/>
      <c r="E258" s="26"/>
      <c r="F258" s="26"/>
      <c r="G258" s="26"/>
      <c r="H258" s="26"/>
      <c r="I258" s="26"/>
      <c r="J258" s="26"/>
      <c r="K258" s="26"/>
      <c r="L258" s="26"/>
      <c r="M258" s="26"/>
      <c r="N258" s="26"/>
      <c r="O258" s="26"/>
      <c r="P258" s="26"/>
      <c r="Q258" s="26"/>
      <c r="R258" s="26"/>
      <c r="S258" s="26"/>
      <c r="T258" s="26"/>
      <c r="U258" s="26"/>
      <c r="V258" s="26"/>
      <c r="W258" s="26"/>
    </row>
    <row r="259" spans="2:23">
      <c r="B259" s="26"/>
      <c r="C259" s="26"/>
      <c r="D259" s="26"/>
      <c r="E259" s="26"/>
      <c r="F259" s="26"/>
      <c r="G259" s="26"/>
      <c r="H259" s="26"/>
      <c r="I259" s="26"/>
      <c r="J259" s="26"/>
      <c r="K259" s="26"/>
      <c r="L259" s="26"/>
      <c r="M259" s="26"/>
      <c r="N259" s="26"/>
      <c r="O259" s="26"/>
      <c r="P259" s="26"/>
      <c r="Q259" s="26"/>
      <c r="R259" s="26"/>
      <c r="S259" s="26"/>
      <c r="T259" s="26"/>
      <c r="U259" s="26"/>
      <c r="V259" s="26"/>
      <c r="W259" s="26"/>
    </row>
    <row r="260" spans="2:23">
      <c r="B260" s="26"/>
      <c r="C260" s="26"/>
      <c r="D260" s="26"/>
      <c r="E260" s="26"/>
      <c r="F260" s="26"/>
      <c r="G260" s="26"/>
      <c r="H260" s="26"/>
      <c r="I260" s="26"/>
      <c r="J260" s="26"/>
      <c r="K260" s="26"/>
      <c r="L260" s="26"/>
      <c r="M260" s="26"/>
      <c r="N260" s="26"/>
      <c r="O260" s="26"/>
      <c r="P260" s="26"/>
      <c r="Q260" s="26"/>
      <c r="R260" s="26"/>
      <c r="S260" s="26"/>
      <c r="T260" s="26"/>
      <c r="U260" s="26"/>
      <c r="V260" s="26"/>
      <c r="W260" s="26"/>
    </row>
    <row r="261" spans="2:23">
      <c r="B261" s="26"/>
      <c r="C261" s="26"/>
      <c r="D261" s="26"/>
      <c r="E261" s="26"/>
      <c r="F261" s="26"/>
      <c r="G261" s="26"/>
      <c r="H261" s="26"/>
      <c r="I261" s="26"/>
      <c r="J261" s="26"/>
      <c r="K261" s="26"/>
      <c r="L261" s="26"/>
      <c r="M261" s="26"/>
      <c r="N261" s="26"/>
      <c r="O261" s="26"/>
      <c r="P261" s="26"/>
      <c r="Q261" s="26"/>
      <c r="R261" s="26"/>
      <c r="S261" s="26"/>
      <c r="T261" s="26"/>
      <c r="U261" s="26"/>
      <c r="V261" s="26"/>
      <c r="W261" s="26"/>
    </row>
    <row r="262" spans="2:23">
      <c r="B262" s="26"/>
      <c r="C262" s="26"/>
      <c r="D262" s="26"/>
      <c r="E262" s="26"/>
      <c r="F262" s="26"/>
      <c r="G262" s="26"/>
      <c r="H262" s="26"/>
      <c r="I262" s="26"/>
      <c r="J262" s="26"/>
      <c r="K262" s="26"/>
      <c r="L262" s="26"/>
      <c r="M262" s="26"/>
      <c r="N262" s="26"/>
      <c r="O262" s="26"/>
      <c r="P262" s="26"/>
      <c r="Q262" s="26"/>
      <c r="R262" s="26"/>
      <c r="S262" s="26"/>
      <c r="T262" s="26"/>
      <c r="U262" s="26"/>
      <c r="V262" s="26"/>
      <c r="W262" s="26"/>
    </row>
    <row r="263" spans="2:23">
      <c r="B263" s="26"/>
      <c r="C263" s="26"/>
      <c r="D263" s="26"/>
      <c r="E263" s="26"/>
      <c r="F263" s="26"/>
      <c r="G263" s="26"/>
      <c r="H263" s="26"/>
      <c r="I263" s="26"/>
      <c r="J263" s="26"/>
      <c r="K263" s="26"/>
      <c r="L263" s="26"/>
      <c r="M263" s="26"/>
      <c r="N263" s="26"/>
      <c r="O263" s="26"/>
      <c r="P263" s="26"/>
      <c r="Q263" s="26"/>
      <c r="R263" s="26"/>
      <c r="S263" s="26"/>
      <c r="T263" s="26"/>
      <c r="U263" s="26"/>
      <c r="V263" s="26"/>
      <c r="W263" s="26"/>
    </row>
    <row r="264" spans="2:23">
      <c r="B264" s="26"/>
      <c r="C264" s="26"/>
      <c r="D264" s="26"/>
      <c r="E264" s="26"/>
      <c r="F264" s="26"/>
      <c r="G264" s="26"/>
      <c r="H264" s="26"/>
      <c r="I264" s="26"/>
      <c r="J264" s="26"/>
      <c r="K264" s="26"/>
      <c r="L264" s="26"/>
      <c r="M264" s="26"/>
      <c r="N264" s="26"/>
      <c r="O264" s="26"/>
      <c r="P264" s="26"/>
      <c r="Q264" s="26"/>
      <c r="R264" s="26"/>
      <c r="S264" s="26"/>
      <c r="T264" s="26"/>
      <c r="U264" s="26"/>
      <c r="V264" s="26"/>
      <c r="W264" s="26"/>
    </row>
    <row r="265" spans="2:23">
      <c r="B265" s="26"/>
      <c r="C265" s="26"/>
      <c r="D265" s="26"/>
      <c r="E265" s="26"/>
      <c r="F265" s="26"/>
      <c r="G265" s="26"/>
      <c r="H265" s="26"/>
      <c r="I265" s="26"/>
      <c r="J265" s="26"/>
      <c r="K265" s="26"/>
      <c r="L265" s="26"/>
      <c r="M265" s="26"/>
      <c r="N265" s="26"/>
      <c r="O265" s="26"/>
      <c r="P265" s="26"/>
      <c r="Q265" s="26"/>
      <c r="R265" s="26"/>
      <c r="S265" s="26"/>
      <c r="T265" s="26"/>
      <c r="U265" s="26"/>
      <c r="V265" s="26"/>
      <c r="W265" s="26"/>
    </row>
    <row r="266" spans="2:23">
      <c r="B266" s="26"/>
      <c r="C266" s="26"/>
      <c r="D266" s="26"/>
      <c r="E266" s="26"/>
      <c r="F266" s="26"/>
      <c r="G266" s="26"/>
      <c r="H266" s="26"/>
      <c r="I266" s="26"/>
      <c r="J266" s="26"/>
      <c r="K266" s="26"/>
      <c r="L266" s="26"/>
      <c r="M266" s="26"/>
      <c r="N266" s="26"/>
      <c r="O266" s="26"/>
      <c r="P266" s="26"/>
      <c r="Q266" s="26"/>
      <c r="R266" s="26"/>
      <c r="S266" s="26"/>
      <c r="T266" s="26"/>
      <c r="U266" s="26"/>
      <c r="V266" s="26"/>
      <c r="W266" s="26"/>
    </row>
    <row r="267" spans="2:23">
      <c r="B267" s="26"/>
      <c r="C267" s="26"/>
      <c r="D267" s="26"/>
      <c r="E267" s="26"/>
      <c r="F267" s="26"/>
      <c r="G267" s="26"/>
      <c r="H267" s="26"/>
      <c r="I267" s="26"/>
      <c r="J267" s="26"/>
      <c r="K267" s="26"/>
      <c r="L267" s="26"/>
      <c r="M267" s="26"/>
      <c r="N267" s="26"/>
      <c r="O267" s="26"/>
      <c r="P267" s="26"/>
      <c r="Q267" s="26"/>
      <c r="R267" s="26"/>
      <c r="S267" s="26"/>
      <c r="T267" s="26"/>
      <c r="U267" s="26"/>
      <c r="V267" s="26"/>
      <c r="W267" s="26"/>
    </row>
    <row r="268" spans="2:23">
      <c r="B268" s="26"/>
      <c r="C268" s="26"/>
      <c r="D268" s="26"/>
      <c r="E268" s="26"/>
      <c r="F268" s="26"/>
      <c r="G268" s="26"/>
      <c r="H268" s="26"/>
      <c r="I268" s="26"/>
      <c r="J268" s="26"/>
      <c r="K268" s="26"/>
      <c r="L268" s="26"/>
      <c r="M268" s="26"/>
      <c r="N268" s="26"/>
      <c r="O268" s="26"/>
      <c r="P268" s="26"/>
      <c r="Q268" s="26"/>
      <c r="R268" s="26"/>
      <c r="S268" s="26"/>
      <c r="T268" s="26"/>
      <c r="U268" s="26"/>
      <c r="V268" s="26"/>
      <c r="W268" s="26"/>
    </row>
    <row r="269" spans="2:23">
      <c r="B269" s="26"/>
      <c r="C269" s="26"/>
      <c r="D269" s="26"/>
      <c r="E269" s="26"/>
      <c r="F269" s="26"/>
      <c r="G269" s="26"/>
      <c r="H269" s="26"/>
      <c r="I269" s="26"/>
      <c r="J269" s="26"/>
      <c r="K269" s="26"/>
      <c r="L269" s="26"/>
      <c r="M269" s="26"/>
      <c r="N269" s="26"/>
      <c r="O269" s="26"/>
      <c r="P269" s="26"/>
      <c r="Q269" s="26"/>
      <c r="R269" s="26"/>
      <c r="S269" s="26"/>
      <c r="T269" s="26"/>
      <c r="U269" s="26"/>
      <c r="V269" s="26"/>
      <c r="W269" s="26"/>
    </row>
    <row r="270" spans="2:23">
      <c r="B270" s="26"/>
      <c r="C270" s="26"/>
      <c r="D270" s="26"/>
      <c r="E270" s="26"/>
      <c r="F270" s="26"/>
      <c r="G270" s="26"/>
      <c r="H270" s="26"/>
      <c r="I270" s="26"/>
      <c r="J270" s="26"/>
      <c r="K270" s="26"/>
      <c r="L270" s="26"/>
      <c r="M270" s="26"/>
      <c r="N270" s="26"/>
      <c r="O270" s="26"/>
      <c r="P270" s="26"/>
      <c r="Q270" s="26"/>
      <c r="R270" s="26"/>
      <c r="S270" s="26"/>
      <c r="T270" s="26"/>
      <c r="U270" s="26"/>
      <c r="V270" s="26"/>
      <c r="W270" s="26"/>
    </row>
    <row r="271" spans="2:23">
      <c r="B271" s="26"/>
      <c r="C271" s="26"/>
      <c r="D271" s="26"/>
      <c r="E271" s="26"/>
      <c r="F271" s="26"/>
      <c r="G271" s="26"/>
      <c r="H271" s="26"/>
      <c r="I271" s="26"/>
      <c r="J271" s="26"/>
      <c r="K271" s="26"/>
      <c r="L271" s="26"/>
      <c r="M271" s="26"/>
      <c r="N271" s="26"/>
      <c r="O271" s="26"/>
      <c r="P271" s="26"/>
      <c r="Q271" s="26"/>
      <c r="R271" s="26"/>
      <c r="S271" s="26"/>
      <c r="T271" s="26"/>
      <c r="U271" s="26"/>
      <c r="V271" s="26"/>
      <c r="W271" s="26"/>
    </row>
    <row r="272" spans="2:23">
      <c r="B272" s="26"/>
      <c r="C272" s="26"/>
      <c r="D272" s="26"/>
      <c r="E272" s="26"/>
      <c r="F272" s="26"/>
      <c r="G272" s="26"/>
      <c r="H272" s="26"/>
      <c r="I272" s="26"/>
      <c r="J272" s="26"/>
      <c r="K272" s="26"/>
      <c r="L272" s="26"/>
      <c r="M272" s="26"/>
      <c r="N272" s="26"/>
      <c r="O272" s="26"/>
      <c r="P272" s="26"/>
      <c r="Q272" s="26"/>
      <c r="R272" s="26"/>
      <c r="S272" s="26"/>
      <c r="T272" s="26"/>
      <c r="U272" s="26"/>
      <c r="V272" s="26"/>
      <c r="W272" s="26"/>
    </row>
    <row r="273" spans="2:23">
      <c r="B273" s="26"/>
      <c r="C273" s="26"/>
      <c r="D273" s="26"/>
      <c r="E273" s="26"/>
      <c r="F273" s="26"/>
      <c r="G273" s="26"/>
      <c r="H273" s="26"/>
      <c r="I273" s="26"/>
      <c r="J273" s="26"/>
      <c r="K273" s="26"/>
      <c r="L273" s="26"/>
      <c r="M273" s="26"/>
      <c r="N273" s="26"/>
      <c r="O273" s="26"/>
      <c r="P273" s="26"/>
      <c r="Q273" s="26"/>
      <c r="R273" s="26"/>
      <c r="S273" s="26"/>
      <c r="T273" s="26"/>
      <c r="U273" s="26"/>
      <c r="V273" s="26"/>
      <c r="W273" s="26"/>
    </row>
    <row r="274" spans="2:23">
      <c r="B274" s="26"/>
      <c r="C274" s="26"/>
      <c r="D274" s="26"/>
      <c r="E274" s="26"/>
      <c r="F274" s="26"/>
      <c r="G274" s="26"/>
      <c r="H274" s="26"/>
      <c r="I274" s="26"/>
      <c r="J274" s="26"/>
      <c r="K274" s="26"/>
      <c r="L274" s="26"/>
      <c r="M274" s="26"/>
      <c r="N274" s="26"/>
      <c r="O274" s="26"/>
      <c r="P274" s="26"/>
      <c r="Q274" s="26"/>
      <c r="R274" s="26"/>
      <c r="S274" s="26"/>
      <c r="T274" s="26"/>
      <c r="U274" s="26"/>
      <c r="V274" s="26"/>
      <c r="W274" s="26"/>
    </row>
    <row r="275" spans="2:23">
      <c r="B275" s="26"/>
      <c r="C275" s="26"/>
      <c r="D275" s="26"/>
      <c r="E275" s="26"/>
      <c r="F275" s="26"/>
      <c r="G275" s="26"/>
      <c r="H275" s="26"/>
      <c r="I275" s="26"/>
      <c r="J275" s="26"/>
      <c r="K275" s="26"/>
      <c r="L275" s="26"/>
      <c r="M275" s="26"/>
      <c r="N275" s="26"/>
      <c r="O275" s="26"/>
      <c r="P275" s="26"/>
      <c r="Q275" s="26"/>
      <c r="R275" s="26"/>
      <c r="S275" s="26"/>
      <c r="T275" s="26"/>
      <c r="U275" s="26"/>
      <c r="V275" s="26"/>
      <c r="W275" s="26"/>
    </row>
    <row r="276" spans="2:23">
      <c r="B276" s="26"/>
      <c r="C276" s="26"/>
      <c r="D276" s="26"/>
      <c r="E276" s="26"/>
      <c r="F276" s="26"/>
      <c r="G276" s="26"/>
      <c r="H276" s="26"/>
      <c r="I276" s="26"/>
      <c r="J276" s="26"/>
      <c r="K276" s="26"/>
      <c r="L276" s="26"/>
      <c r="M276" s="26"/>
      <c r="N276" s="26"/>
      <c r="O276" s="26"/>
      <c r="P276" s="26"/>
      <c r="Q276" s="26"/>
      <c r="R276" s="26"/>
      <c r="S276" s="26"/>
      <c r="T276" s="26"/>
      <c r="U276" s="26"/>
      <c r="V276" s="26"/>
      <c r="W276" s="26"/>
    </row>
    <row r="277" spans="2:23">
      <c r="B277" s="26"/>
      <c r="C277" s="26"/>
      <c r="D277" s="26"/>
      <c r="E277" s="26"/>
      <c r="F277" s="26"/>
      <c r="G277" s="26"/>
      <c r="H277" s="26"/>
      <c r="I277" s="26"/>
      <c r="J277" s="26"/>
      <c r="K277" s="26"/>
      <c r="L277" s="26"/>
      <c r="M277" s="26"/>
      <c r="N277" s="26"/>
      <c r="O277" s="26"/>
      <c r="P277" s="26"/>
      <c r="Q277" s="26"/>
      <c r="R277" s="26"/>
      <c r="S277" s="26"/>
      <c r="T277" s="26"/>
      <c r="U277" s="26"/>
      <c r="V277" s="26"/>
      <c r="W277" s="26"/>
    </row>
    <row r="278" spans="2:23">
      <c r="B278" s="26"/>
      <c r="C278" s="26"/>
      <c r="D278" s="26"/>
      <c r="E278" s="26"/>
      <c r="F278" s="26"/>
      <c r="G278" s="26"/>
      <c r="H278" s="26"/>
      <c r="I278" s="26"/>
      <c r="J278" s="26"/>
      <c r="K278" s="26"/>
      <c r="L278" s="26"/>
      <c r="M278" s="26"/>
      <c r="N278" s="26"/>
      <c r="O278" s="26"/>
      <c r="P278" s="26"/>
      <c r="Q278" s="26"/>
      <c r="R278" s="26"/>
      <c r="S278" s="26"/>
      <c r="T278" s="26"/>
      <c r="U278" s="26"/>
      <c r="V278" s="26"/>
      <c r="W278" s="26"/>
    </row>
    <row r="279" spans="2:23">
      <c r="B279" s="26"/>
      <c r="C279" s="26"/>
      <c r="D279" s="26"/>
      <c r="E279" s="26"/>
      <c r="F279" s="26"/>
      <c r="G279" s="26"/>
      <c r="H279" s="26"/>
      <c r="I279" s="26"/>
      <c r="J279" s="26"/>
      <c r="K279" s="26"/>
      <c r="L279" s="26"/>
      <c r="M279" s="26"/>
      <c r="N279" s="26"/>
      <c r="O279" s="26"/>
      <c r="P279" s="26"/>
      <c r="Q279" s="26"/>
      <c r="R279" s="26"/>
      <c r="S279" s="26"/>
      <c r="T279" s="26"/>
      <c r="U279" s="26"/>
      <c r="V279" s="26"/>
      <c r="W279" s="26"/>
    </row>
    <row r="280" spans="2:23">
      <c r="B280" s="26"/>
      <c r="C280" s="26"/>
      <c r="D280" s="26"/>
      <c r="E280" s="26"/>
      <c r="F280" s="26"/>
      <c r="G280" s="26"/>
      <c r="H280" s="26"/>
      <c r="I280" s="26"/>
      <c r="J280" s="26"/>
      <c r="K280" s="26"/>
      <c r="L280" s="26"/>
      <c r="M280" s="26"/>
      <c r="N280" s="26"/>
      <c r="O280" s="26"/>
      <c r="P280" s="26"/>
      <c r="Q280" s="26"/>
      <c r="R280" s="26"/>
      <c r="S280" s="26"/>
      <c r="T280" s="26"/>
      <c r="U280" s="26"/>
      <c r="V280" s="26"/>
      <c r="W280" s="26"/>
    </row>
    <row r="281" spans="2:23">
      <c r="B281" s="26"/>
      <c r="C281" s="26"/>
      <c r="D281" s="26"/>
      <c r="E281" s="26"/>
      <c r="F281" s="26"/>
      <c r="G281" s="26"/>
      <c r="H281" s="26"/>
      <c r="I281" s="26"/>
      <c r="J281" s="26"/>
      <c r="K281" s="26"/>
      <c r="L281" s="26"/>
      <c r="M281" s="26"/>
      <c r="N281" s="26"/>
      <c r="O281" s="26"/>
      <c r="P281" s="26"/>
      <c r="Q281" s="26"/>
      <c r="R281" s="26"/>
      <c r="S281" s="26"/>
      <c r="T281" s="26"/>
      <c r="U281" s="26"/>
      <c r="V281" s="26"/>
      <c r="W281" s="26"/>
    </row>
    <row r="282" spans="2:23">
      <c r="B282" s="26"/>
      <c r="C282" s="26"/>
      <c r="D282" s="26"/>
      <c r="E282" s="26"/>
      <c r="F282" s="26"/>
      <c r="G282" s="26"/>
      <c r="H282" s="26"/>
      <c r="I282" s="26"/>
      <c r="J282" s="26"/>
      <c r="K282" s="26"/>
      <c r="L282" s="26"/>
      <c r="M282" s="26"/>
      <c r="N282" s="26"/>
      <c r="O282" s="26"/>
      <c r="P282" s="26"/>
      <c r="Q282" s="26"/>
      <c r="R282" s="26"/>
      <c r="S282" s="26"/>
      <c r="T282" s="26"/>
      <c r="U282" s="26"/>
      <c r="V282" s="26"/>
      <c r="W282" s="26"/>
    </row>
    <row r="283" spans="2:23">
      <c r="B283" s="26"/>
      <c r="C283" s="26"/>
      <c r="D283" s="26"/>
      <c r="E283" s="26"/>
      <c r="F283" s="26"/>
      <c r="G283" s="26"/>
      <c r="H283" s="26"/>
      <c r="I283" s="26"/>
      <c r="J283" s="26"/>
      <c r="K283" s="26"/>
      <c r="L283" s="26"/>
      <c r="M283" s="26"/>
      <c r="N283" s="26"/>
      <c r="O283" s="26"/>
      <c r="P283" s="26"/>
      <c r="Q283" s="26"/>
      <c r="R283" s="26"/>
      <c r="S283" s="26"/>
      <c r="T283" s="26"/>
      <c r="U283" s="26"/>
      <c r="V283" s="26"/>
      <c r="W283" s="26"/>
    </row>
    <row r="284" spans="2:23">
      <c r="B284" s="26"/>
      <c r="C284" s="26"/>
      <c r="D284" s="26"/>
      <c r="E284" s="26"/>
      <c r="F284" s="26"/>
      <c r="G284" s="26"/>
      <c r="H284" s="26"/>
      <c r="I284" s="26"/>
      <c r="J284" s="26"/>
      <c r="K284" s="26"/>
      <c r="L284" s="26"/>
      <c r="M284" s="26"/>
      <c r="N284" s="26"/>
      <c r="O284" s="26"/>
      <c r="P284" s="26"/>
      <c r="Q284" s="26"/>
      <c r="R284" s="26"/>
      <c r="S284" s="26"/>
      <c r="T284" s="26"/>
      <c r="U284" s="26"/>
      <c r="V284" s="26"/>
      <c r="W284" s="26"/>
    </row>
    <row r="285" spans="2:23">
      <c r="B285" s="26"/>
      <c r="C285" s="26"/>
      <c r="D285" s="26"/>
      <c r="E285" s="26"/>
      <c r="F285" s="26"/>
      <c r="G285" s="26"/>
      <c r="H285" s="26"/>
      <c r="I285" s="26"/>
      <c r="J285" s="26"/>
      <c r="K285" s="26"/>
      <c r="L285" s="26"/>
      <c r="M285" s="26"/>
      <c r="N285" s="26"/>
      <c r="O285" s="26"/>
      <c r="P285" s="26"/>
      <c r="Q285" s="26"/>
      <c r="R285" s="26"/>
      <c r="S285" s="26"/>
      <c r="T285" s="26"/>
      <c r="U285" s="26"/>
      <c r="V285" s="26"/>
      <c r="W285" s="26"/>
    </row>
    <row r="286" spans="2:23">
      <c r="B286" s="26"/>
      <c r="C286" s="26"/>
      <c r="D286" s="26"/>
      <c r="E286" s="26"/>
      <c r="F286" s="26"/>
      <c r="G286" s="26"/>
      <c r="H286" s="26"/>
      <c r="I286" s="26"/>
      <c r="J286" s="26"/>
      <c r="K286" s="26"/>
      <c r="L286" s="26"/>
      <c r="M286" s="26"/>
      <c r="N286" s="26"/>
      <c r="O286" s="26"/>
      <c r="P286" s="26"/>
      <c r="Q286" s="26"/>
      <c r="R286" s="26"/>
      <c r="S286" s="26"/>
      <c r="T286" s="26"/>
      <c r="U286" s="26"/>
      <c r="V286" s="26"/>
      <c r="W286" s="26"/>
    </row>
    <row r="287" spans="2:23">
      <c r="B287" s="26"/>
      <c r="C287" s="26"/>
      <c r="D287" s="26"/>
      <c r="E287" s="26"/>
      <c r="F287" s="26"/>
      <c r="G287" s="26"/>
      <c r="H287" s="26"/>
      <c r="I287" s="26"/>
      <c r="J287" s="26"/>
      <c r="K287" s="26"/>
      <c r="L287" s="26"/>
      <c r="M287" s="26"/>
      <c r="N287" s="26"/>
      <c r="O287" s="26"/>
      <c r="P287" s="26"/>
      <c r="Q287" s="26"/>
      <c r="R287" s="26"/>
      <c r="S287" s="26"/>
      <c r="T287" s="26"/>
      <c r="U287" s="26"/>
      <c r="V287" s="26"/>
      <c r="W287" s="26"/>
    </row>
    <row r="288" spans="2:23">
      <c r="B288" s="26"/>
      <c r="C288" s="26"/>
      <c r="D288" s="26"/>
      <c r="E288" s="26"/>
      <c r="F288" s="26"/>
      <c r="G288" s="26"/>
      <c r="H288" s="26"/>
      <c r="I288" s="26"/>
      <c r="J288" s="26"/>
      <c r="K288" s="26"/>
      <c r="L288" s="26"/>
      <c r="M288" s="26"/>
      <c r="N288" s="26"/>
      <c r="O288" s="26"/>
      <c r="P288" s="26"/>
      <c r="Q288" s="26"/>
      <c r="R288" s="26"/>
      <c r="S288" s="26"/>
      <c r="T288" s="26"/>
      <c r="U288" s="26"/>
      <c r="V288" s="26"/>
      <c r="W288" s="26"/>
    </row>
    <row r="289" spans="2:23">
      <c r="B289" s="26"/>
      <c r="C289" s="26"/>
      <c r="D289" s="26"/>
      <c r="E289" s="26"/>
      <c r="F289" s="26"/>
      <c r="G289" s="26"/>
      <c r="H289" s="26"/>
      <c r="I289" s="26"/>
      <c r="J289" s="26"/>
      <c r="K289" s="26"/>
      <c r="L289" s="26"/>
      <c r="M289" s="26"/>
      <c r="N289" s="26"/>
      <c r="O289" s="26"/>
      <c r="P289" s="26"/>
      <c r="Q289" s="26"/>
      <c r="R289" s="26"/>
      <c r="S289" s="26"/>
      <c r="T289" s="26"/>
      <c r="U289" s="26"/>
      <c r="V289" s="26"/>
      <c r="W289" s="26"/>
    </row>
    <row r="290" spans="2:23">
      <c r="B290" s="26"/>
      <c r="C290" s="26"/>
      <c r="D290" s="26"/>
      <c r="E290" s="26"/>
      <c r="F290" s="26"/>
      <c r="G290" s="26"/>
      <c r="H290" s="26"/>
      <c r="I290" s="26"/>
      <c r="J290" s="26"/>
      <c r="K290" s="26"/>
      <c r="L290" s="26"/>
      <c r="M290" s="26"/>
      <c r="N290" s="26"/>
      <c r="O290" s="26"/>
      <c r="P290" s="26"/>
      <c r="Q290" s="26"/>
      <c r="R290" s="26"/>
      <c r="S290" s="26"/>
      <c r="T290" s="26"/>
      <c r="U290" s="26"/>
      <c r="V290" s="26"/>
      <c r="W290" s="26"/>
    </row>
    <row r="291" spans="2:23">
      <c r="B291" s="26"/>
      <c r="C291" s="26"/>
      <c r="D291" s="26"/>
      <c r="E291" s="26"/>
      <c r="F291" s="26"/>
      <c r="G291" s="26"/>
      <c r="H291" s="26"/>
      <c r="I291" s="26"/>
      <c r="J291" s="26"/>
      <c r="K291" s="26"/>
      <c r="L291" s="26"/>
      <c r="M291" s="26"/>
      <c r="N291" s="26"/>
      <c r="O291" s="26"/>
      <c r="P291" s="26"/>
      <c r="Q291" s="26"/>
      <c r="R291" s="26"/>
      <c r="S291" s="26"/>
      <c r="T291" s="26"/>
      <c r="U291" s="26"/>
      <c r="V291" s="26"/>
      <c r="W291" s="26"/>
    </row>
    <row r="292" spans="2:23">
      <c r="B292" s="26"/>
      <c r="C292" s="26"/>
      <c r="D292" s="26"/>
      <c r="E292" s="26"/>
      <c r="F292" s="26"/>
      <c r="G292" s="26"/>
      <c r="H292" s="26"/>
      <c r="I292" s="26"/>
      <c r="J292" s="26"/>
      <c r="K292" s="26"/>
      <c r="L292" s="26"/>
      <c r="M292" s="26"/>
      <c r="N292" s="26"/>
      <c r="O292" s="26"/>
      <c r="P292" s="26"/>
      <c r="Q292" s="26"/>
      <c r="R292" s="26"/>
      <c r="S292" s="26"/>
      <c r="T292" s="26"/>
      <c r="U292" s="26"/>
      <c r="V292" s="26"/>
      <c r="W292" s="26"/>
    </row>
    <row r="293" spans="2:23">
      <c r="B293" s="26"/>
      <c r="C293" s="26"/>
      <c r="D293" s="26"/>
      <c r="E293" s="26"/>
      <c r="F293" s="26"/>
      <c r="G293" s="26"/>
      <c r="H293" s="26"/>
      <c r="I293" s="26"/>
      <c r="J293" s="26"/>
      <c r="K293" s="26"/>
      <c r="L293" s="26"/>
      <c r="M293" s="26"/>
      <c r="N293" s="26"/>
      <c r="O293" s="26"/>
      <c r="P293" s="26"/>
      <c r="Q293" s="26"/>
      <c r="R293" s="26"/>
      <c r="S293" s="26"/>
      <c r="T293" s="26"/>
      <c r="U293" s="26"/>
      <c r="V293" s="26"/>
      <c r="W293" s="26"/>
    </row>
    <row r="294" spans="2:23">
      <c r="B294" s="26"/>
      <c r="C294" s="26"/>
      <c r="D294" s="26"/>
      <c r="E294" s="26"/>
      <c r="F294" s="26"/>
      <c r="G294" s="26"/>
      <c r="H294" s="26"/>
      <c r="I294" s="26"/>
      <c r="J294" s="26"/>
      <c r="K294" s="26"/>
      <c r="L294" s="26"/>
      <c r="M294" s="26"/>
      <c r="N294" s="26"/>
      <c r="O294" s="26"/>
      <c r="P294" s="26"/>
      <c r="Q294" s="26"/>
      <c r="R294" s="26"/>
      <c r="S294" s="26"/>
      <c r="T294" s="26"/>
      <c r="U294" s="26"/>
      <c r="V294" s="26"/>
      <c r="W294" s="26"/>
    </row>
    <row r="295" spans="2:23">
      <c r="B295" s="26"/>
      <c r="C295" s="26"/>
      <c r="D295" s="26"/>
      <c r="E295" s="26"/>
      <c r="F295" s="26"/>
      <c r="G295" s="26"/>
      <c r="H295" s="26"/>
      <c r="I295" s="26"/>
      <c r="J295" s="26"/>
      <c r="K295" s="26"/>
      <c r="L295" s="26"/>
      <c r="M295" s="26"/>
      <c r="N295" s="26"/>
      <c r="O295" s="26"/>
      <c r="P295" s="26"/>
      <c r="Q295" s="26"/>
      <c r="R295" s="26"/>
      <c r="S295" s="26"/>
      <c r="T295" s="26"/>
      <c r="U295" s="26"/>
      <c r="V295" s="26"/>
      <c r="W295" s="26"/>
    </row>
    <row r="296" spans="2:23">
      <c r="B296" s="26"/>
      <c r="C296" s="26"/>
      <c r="D296" s="26"/>
      <c r="E296" s="26"/>
      <c r="F296" s="26"/>
      <c r="G296" s="26"/>
      <c r="H296" s="26"/>
      <c r="I296" s="26"/>
      <c r="J296" s="26"/>
      <c r="K296" s="26"/>
      <c r="L296" s="26"/>
      <c r="M296" s="26"/>
      <c r="N296" s="26"/>
      <c r="O296" s="26"/>
      <c r="P296" s="26"/>
      <c r="Q296" s="26"/>
      <c r="R296" s="26"/>
      <c r="S296" s="26"/>
      <c r="T296" s="26"/>
      <c r="U296" s="26"/>
      <c r="V296" s="26"/>
      <c r="W296" s="26"/>
    </row>
    <row r="297" spans="2:23">
      <c r="B297" s="26"/>
      <c r="C297" s="26"/>
      <c r="D297" s="26"/>
      <c r="E297" s="26"/>
      <c r="F297" s="26"/>
      <c r="G297" s="26"/>
      <c r="H297" s="26"/>
      <c r="I297" s="26"/>
      <c r="J297" s="26"/>
      <c r="K297" s="26"/>
      <c r="L297" s="26"/>
      <c r="M297" s="26"/>
      <c r="N297" s="26"/>
      <c r="O297" s="26"/>
      <c r="P297" s="26"/>
      <c r="Q297" s="26"/>
      <c r="R297" s="26"/>
      <c r="S297" s="26"/>
      <c r="T297" s="26"/>
      <c r="U297" s="26"/>
      <c r="V297" s="26"/>
      <c r="W297" s="26"/>
    </row>
    <row r="298" spans="2:23">
      <c r="B298" s="26"/>
      <c r="C298" s="26"/>
      <c r="D298" s="26"/>
      <c r="E298" s="26"/>
      <c r="F298" s="26"/>
      <c r="G298" s="26"/>
      <c r="H298" s="26"/>
      <c r="I298" s="26"/>
      <c r="J298" s="26"/>
      <c r="K298" s="26"/>
      <c r="L298" s="26"/>
      <c r="M298" s="26"/>
      <c r="N298" s="26"/>
      <c r="O298" s="26"/>
      <c r="P298" s="26"/>
      <c r="Q298" s="26"/>
      <c r="R298" s="26"/>
      <c r="S298" s="26"/>
      <c r="T298" s="26"/>
      <c r="U298" s="26"/>
      <c r="V298" s="26"/>
      <c r="W298" s="26"/>
    </row>
    <row r="299" spans="2:23">
      <c r="B299" s="26"/>
      <c r="C299" s="26"/>
      <c r="D299" s="26"/>
      <c r="E299" s="26"/>
      <c r="F299" s="26"/>
      <c r="G299" s="26"/>
      <c r="H299" s="26"/>
      <c r="I299" s="26"/>
      <c r="J299" s="26"/>
      <c r="K299" s="26"/>
      <c r="L299" s="26"/>
      <c r="M299" s="26"/>
      <c r="N299" s="26"/>
      <c r="O299" s="26"/>
      <c r="P299" s="26"/>
      <c r="Q299" s="26"/>
      <c r="R299" s="26"/>
      <c r="S299" s="26"/>
      <c r="T299" s="26"/>
      <c r="U299" s="26"/>
      <c r="V299" s="26"/>
      <c r="W299" s="26"/>
    </row>
    <row r="300" spans="2:23">
      <c r="B300" s="26"/>
      <c r="C300" s="26"/>
      <c r="D300" s="26"/>
      <c r="E300" s="26"/>
      <c r="F300" s="26"/>
      <c r="G300" s="26"/>
      <c r="H300" s="26"/>
      <c r="I300" s="26"/>
      <c r="J300" s="26"/>
      <c r="K300" s="26"/>
      <c r="L300" s="26"/>
      <c r="M300" s="26"/>
      <c r="N300" s="26"/>
      <c r="O300" s="26"/>
      <c r="P300" s="26"/>
      <c r="Q300" s="26"/>
      <c r="R300" s="26"/>
      <c r="S300" s="26"/>
      <c r="T300" s="26"/>
      <c r="U300" s="26"/>
      <c r="V300" s="26"/>
      <c r="W300" s="26"/>
    </row>
    <row r="301" spans="2:23">
      <c r="B301" s="26"/>
      <c r="C301" s="26"/>
      <c r="D301" s="26"/>
      <c r="E301" s="26"/>
      <c r="F301" s="26"/>
      <c r="G301" s="26"/>
      <c r="H301" s="26"/>
      <c r="I301" s="26"/>
      <c r="J301" s="26"/>
      <c r="K301" s="26"/>
      <c r="L301" s="26"/>
      <c r="M301" s="26"/>
      <c r="N301" s="26"/>
      <c r="O301" s="26"/>
      <c r="P301" s="26"/>
      <c r="Q301" s="26"/>
      <c r="R301" s="26"/>
      <c r="S301" s="26"/>
      <c r="T301" s="26"/>
      <c r="U301" s="26"/>
      <c r="V301" s="26"/>
      <c r="W301" s="26"/>
    </row>
    <row r="302" spans="2:23">
      <c r="B302" s="26"/>
      <c r="C302" s="26"/>
      <c r="D302" s="26"/>
      <c r="E302" s="26"/>
      <c r="F302" s="26"/>
      <c r="G302" s="26"/>
      <c r="H302" s="26"/>
      <c r="I302" s="26"/>
      <c r="J302" s="26"/>
      <c r="K302" s="26"/>
      <c r="L302" s="26"/>
      <c r="M302" s="26"/>
      <c r="N302" s="26"/>
      <c r="O302" s="26"/>
      <c r="P302" s="26"/>
      <c r="Q302" s="26"/>
      <c r="R302" s="26"/>
      <c r="S302" s="26"/>
      <c r="T302" s="26"/>
      <c r="U302" s="26"/>
      <c r="V302" s="26"/>
      <c r="W302" s="26"/>
    </row>
    <row r="303" spans="2:23">
      <c r="B303" s="26"/>
      <c r="C303" s="26"/>
      <c r="D303" s="26"/>
      <c r="E303" s="26"/>
      <c r="F303" s="26"/>
      <c r="G303" s="26"/>
      <c r="H303" s="26"/>
      <c r="I303" s="26"/>
      <c r="J303" s="26"/>
      <c r="K303" s="26"/>
      <c r="L303" s="26"/>
      <c r="M303" s="26"/>
      <c r="N303" s="26"/>
      <c r="O303" s="26"/>
      <c r="P303" s="26"/>
      <c r="Q303" s="26"/>
      <c r="R303" s="26"/>
      <c r="S303" s="26"/>
      <c r="T303" s="26"/>
      <c r="U303" s="26"/>
      <c r="V303" s="26"/>
      <c r="W303" s="26"/>
    </row>
    <row r="304" spans="2:23">
      <c r="B304" s="26"/>
      <c r="C304" s="26"/>
      <c r="D304" s="26"/>
      <c r="E304" s="26"/>
      <c r="F304" s="26"/>
      <c r="G304" s="26"/>
      <c r="H304" s="26"/>
      <c r="I304" s="26"/>
      <c r="J304" s="26"/>
      <c r="K304" s="26"/>
      <c r="L304" s="26"/>
      <c r="M304" s="26"/>
      <c r="N304" s="26"/>
      <c r="O304" s="26"/>
      <c r="P304" s="26"/>
      <c r="Q304" s="26"/>
      <c r="R304" s="26"/>
      <c r="S304" s="26"/>
      <c r="T304" s="26"/>
      <c r="U304" s="26"/>
      <c r="V304" s="26"/>
      <c r="W304" s="26"/>
    </row>
    <row r="305" spans="2:23">
      <c r="B305" s="26"/>
      <c r="C305" s="26"/>
      <c r="D305" s="26"/>
      <c r="E305" s="26"/>
      <c r="F305" s="26"/>
      <c r="G305" s="26"/>
      <c r="H305" s="26"/>
      <c r="I305" s="26"/>
      <c r="J305" s="26"/>
      <c r="K305" s="26"/>
      <c r="L305" s="26"/>
      <c r="M305" s="26"/>
      <c r="N305" s="26"/>
      <c r="O305" s="26"/>
      <c r="P305" s="26"/>
      <c r="Q305" s="26"/>
      <c r="R305" s="26"/>
      <c r="S305" s="26"/>
      <c r="T305" s="26"/>
      <c r="U305" s="26"/>
      <c r="V305" s="26"/>
      <c r="W305" s="26"/>
    </row>
    <row r="306" spans="2:23">
      <c r="B306" s="26"/>
      <c r="C306" s="26"/>
      <c r="D306" s="26"/>
      <c r="E306" s="26"/>
      <c r="F306" s="26"/>
      <c r="G306" s="26"/>
      <c r="H306" s="26"/>
      <c r="I306" s="26"/>
      <c r="J306" s="26"/>
      <c r="K306" s="26"/>
      <c r="L306" s="26"/>
      <c r="M306" s="26"/>
      <c r="N306" s="26"/>
      <c r="O306" s="26"/>
      <c r="P306" s="26"/>
      <c r="Q306" s="26"/>
      <c r="R306" s="26"/>
      <c r="S306" s="26"/>
      <c r="T306" s="26"/>
      <c r="U306" s="26"/>
      <c r="V306" s="26"/>
      <c r="W306" s="26"/>
    </row>
    <row r="307" spans="2:23">
      <c r="B307" s="26"/>
      <c r="C307" s="26"/>
      <c r="D307" s="26"/>
      <c r="E307" s="26"/>
      <c r="F307" s="26"/>
      <c r="G307" s="26"/>
      <c r="H307" s="26"/>
      <c r="I307" s="26"/>
      <c r="J307" s="26"/>
      <c r="K307" s="26"/>
      <c r="L307" s="26"/>
      <c r="M307" s="26"/>
      <c r="N307" s="26"/>
      <c r="O307" s="26"/>
      <c r="P307" s="26"/>
      <c r="Q307" s="26"/>
      <c r="R307" s="26"/>
      <c r="S307" s="26"/>
      <c r="T307" s="26"/>
      <c r="U307" s="26"/>
      <c r="V307" s="26"/>
      <c r="W307" s="26"/>
    </row>
    <row r="308" spans="2:23">
      <c r="B308" s="26"/>
      <c r="C308" s="26"/>
      <c r="D308" s="26"/>
      <c r="E308" s="26"/>
      <c r="F308" s="26"/>
      <c r="G308" s="26"/>
      <c r="H308" s="26"/>
      <c r="I308" s="26"/>
      <c r="J308" s="26"/>
      <c r="K308" s="26"/>
      <c r="L308" s="26"/>
      <c r="M308" s="26"/>
      <c r="N308" s="26"/>
      <c r="O308" s="26"/>
      <c r="P308" s="26"/>
      <c r="Q308" s="26"/>
      <c r="R308" s="26"/>
      <c r="S308" s="26"/>
      <c r="T308" s="26"/>
      <c r="U308" s="26"/>
      <c r="V308" s="26"/>
      <c r="W308" s="26"/>
    </row>
    <row r="309" spans="2:23">
      <c r="B309" s="26"/>
      <c r="C309" s="26"/>
      <c r="D309" s="26"/>
      <c r="E309" s="26"/>
      <c r="F309" s="26"/>
      <c r="G309" s="26"/>
      <c r="H309" s="26"/>
      <c r="I309" s="26"/>
      <c r="J309" s="26"/>
      <c r="K309" s="26"/>
      <c r="L309" s="26"/>
      <c r="M309" s="26"/>
      <c r="N309" s="26"/>
      <c r="O309" s="26"/>
      <c r="P309" s="26"/>
      <c r="Q309" s="26"/>
      <c r="R309" s="26"/>
      <c r="S309" s="26"/>
      <c r="T309" s="26"/>
      <c r="U309" s="26"/>
      <c r="V309" s="26"/>
      <c r="W309" s="26"/>
    </row>
    <row r="310" spans="2:23">
      <c r="B310" s="26"/>
      <c r="C310" s="26"/>
      <c r="D310" s="26"/>
      <c r="E310" s="26"/>
      <c r="F310" s="26"/>
      <c r="G310" s="26"/>
      <c r="H310" s="26"/>
      <c r="I310" s="26"/>
      <c r="J310" s="26"/>
      <c r="K310" s="26"/>
      <c r="L310" s="26"/>
      <c r="M310" s="26"/>
      <c r="N310" s="26"/>
      <c r="O310" s="26"/>
      <c r="P310" s="26"/>
      <c r="Q310" s="26"/>
      <c r="R310" s="26"/>
      <c r="S310" s="26"/>
      <c r="T310" s="26"/>
      <c r="U310" s="26"/>
      <c r="V310" s="26"/>
      <c r="W310" s="26"/>
    </row>
    <row r="311" spans="2:23">
      <c r="B311" s="26"/>
      <c r="C311" s="26"/>
      <c r="D311" s="26"/>
      <c r="E311" s="26"/>
      <c r="F311" s="26"/>
      <c r="G311" s="26"/>
      <c r="H311" s="26"/>
      <c r="I311" s="26"/>
      <c r="J311" s="26"/>
      <c r="K311" s="26"/>
      <c r="L311" s="26"/>
      <c r="M311" s="26"/>
      <c r="N311" s="26"/>
      <c r="O311" s="26"/>
      <c r="P311" s="26"/>
      <c r="Q311" s="26"/>
      <c r="R311" s="26"/>
      <c r="S311" s="26"/>
      <c r="T311" s="26"/>
      <c r="U311" s="26"/>
      <c r="V311" s="26"/>
      <c r="W311" s="26"/>
    </row>
    <row r="312" spans="2:23">
      <c r="B312" s="26"/>
      <c r="C312" s="26"/>
      <c r="D312" s="26"/>
      <c r="E312" s="26"/>
      <c r="F312" s="26"/>
      <c r="G312" s="26"/>
      <c r="H312" s="26"/>
      <c r="I312" s="26"/>
      <c r="J312" s="26"/>
      <c r="K312" s="26"/>
      <c r="L312" s="26"/>
      <c r="M312" s="26"/>
      <c r="N312" s="26"/>
      <c r="O312" s="26"/>
      <c r="P312" s="26"/>
      <c r="Q312" s="26"/>
      <c r="R312" s="26"/>
      <c r="S312" s="26"/>
      <c r="T312" s="26"/>
      <c r="U312" s="26"/>
      <c r="V312" s="26"/>
      <c r="W312" s="26"/>
    </row>
    <row r="313" spans="2:23">
      <c r="B313" s="26"/>
      <c r="C313" s="26"/>
      <c r="D313" s="26"/>
      <c r="E313" s="26"/>
      <c r="F313" s="26"/>
      <c r="G313" s="26"/>
      <c r="H313" s="26"/>
      <c r="I313" s="26"/>
      <c r="J313" s="26"/>
      <c r="K313" s="26"/>
      <c r="L313" s="26"/>
      <c r="M313" s="26"/>
      <c r="N313" s="26"/>
      <c r="O313" s="26"/>
      <c r="P313" s="26"/>
      <c r="Q313" s="26"/>
      <c r="R313" s="26"/>
      <c r="S313" s="26"/>
      <c r="T313" s="26"/>
      <c r="U313" s="26"/>
      <c r="V313" s="26"/>
      <c r="W313" s="26"/>
    </row>
    <row r="314" spans="2:23">
      <c r="B314" s="26"/>
      <c r="C314" s="26"/>
      <c r="D314" s="26"/>
      <c r="E314" s="26"/>
      <c r="F314" s="26"/>
      <c r="G314" s="26"/>
      <c r="H314" s="26"/>
      <c r="I314" s="26"/>
      <c r="J314" s="26"/>
      <c r="K314" s="26"/>
      <c r="L314" s="26"/>
      <c r="M314" s="26"/>
      <c r="N314" s="26"/>
      <c r="O314" s="26"/>
      <c r="P314" s="26"/>
      <c r="Q314" s="26"/>
      <c r="R314" s="26"/>
      <c r="S314" s="26"/>
      <c r="T314" s="26"/>
      <c r="U314" s="26"/>
      <c r="V314" s="26"/>
      <c r="W314" s="26"/>
    </row>
    <row r="315" spans="2:23">
      <c r="B315" s="26"/>
      <c r="C315" s="26"/>
      <c r="D315" s="26"/>
      <c r="E315" s="26"/>
      <c r="F315" s="26"/>
      <c r="G315" s="26"/>
      <c r="H315" s="26"/>
      <c r="I315" s="26"/>
      <c r="J315" s="26"/>
      <c r="K315" s="26"/>
      <c r="L315" s="26"/>
      <c r="M315" s="26"/>
      <c r="N315" s="26"/>
      <c r="O315" s="26"/>
      <c r="P315" s="26"/>
      <c r="Q315" s="26"/>
      <c r="R315" s="26"/>
      <c r="S315" s="26"/>
      <c r="T315" s="26"/>
      <c r="U315" s="26"/>
      <c r="V315" s="26"/>
      <c r="W315" s="26"/>
    </row>
    <row r="316" spans="2:23">
      <c r="B316" s="26"/>
      <c r="C316" s="26"/>
      <c r="D316" s="26"/>
      <c r="E316" s="26"/>
      <c r="F316" s="26"/>
      <c r="G316" s="26"/>
      <c r="H316" s="26"/>
      <c r="I316" s="26"/>
      <c r="J316" s="26"/>
      <c r="K316" s="26"/>
      <c r="L316" s="26"/>
      <c r="M316" s="26"/>
      <c r="N316" s="26"/>
      <c r="O316" s="26"/>
      <c r="P316" s="26"/>
      <c r="Q316" s="26"/>
      <c r="R316" s="26"/>
      <c r="S316" s="26"/>
      <c r="T316" s="26"/>
      <c r="U316" s="26"/>
      <c r="V316" s="26"/>
      <c r="W316" s="26"/>
    </row>
    <row r="317" spans="2:23">
      <c r="B317" s="26"/>
      <c r="C317" s="26"/>
      <c r="D317" s="26"/>
      <c r="E317" s="26"/>
      <c r="F317" s="26"/>
      <c r="G317" s="26"/>
      <c r="H317" s="26"/>
      <c r="I317" s="26"/>
      <c r="J317" s="26"/>
      <c r="K317" s="26"/>
      <c r="L317" s="26"/>
      <c r="M317" s="26"/>
      <c r="N317" s="26"/>
      <c r="O317" s="26"/>
      <c r="P317" s="26"/>
      <c r="Q317" s="26"/>
      <c r="R317" s="26"/>
      <c r="S317" s="26"/>
      <c r="T317" s="26"/>
      <c r="U317" s="26"/>
      <c r="V317" s="26"/>
      <c r="W317" s="26"/>
    </row>
    <row r="318" spans="2:23">
      <c r="B318" s="26"/>
      <c r="C318" s="26"/>
      <c r="D318" s="26"/>
      <c r="E318" s="26"/>
      <c r="F318" s="26"/>
      <c r="G318" s="26"/>
      <c r="H318" s="26"/>
      <c r="I318" s="26"/>
      <c r="J318" s="26"/>
      <c r="K318" s="26"/>
      <c r="L318" s="26"/>
      <c r="M318" s="26"/>
      <c r="N318" s="26"/>
      <c r="O318" s="26"/>
      <c r="P318" s="26"/>
      <c r="Q318" s="26"/>
      <c r="R318" s="26"/>
      <c r="S318" s="26"/>
      <c r="T318" s="26"/>
      <c r="U318" s="26"/>
      <c r="V318" s="26"/>
      <c r="W318" s="26"/>
    </row>
    <row r="319" spans="2:23">
      <c r="B319" s="26"/>
      <c r="C319" s="26"/>
      <c r="D319" s="26"/>
      <c r="E319" s="26"/>
      <c r="F319" s="26"/>
      <c r="G319" s="26"/>
      <c r="H319" s="26"/>
      <c r="I319" s="26"/>
      <c r="J319" s="26"/>
      <c r="K319" s="26"/>
      <c r="L319" s="26"/>
      <c r="M319" s="26"/>
      <c r="N319" s="26"/>
      <c r="O319" s="26"/>
      <c r="P319" s="26"/>
      <c r="Q319" s="26"/>
      <c r="R319" s="26"/>
      <c r="S319" s="26"/>
      <c r="T319" s="26"/>
      <c r="U319" s="26"/>
      <c r="V319" s="26"/>
      <c r="W319" s="26"/>
    </row>
    <row r="320" spans="2:23">
      <c r="B320" s="26"/>
      <c r="C320" s="26"/>
      <c r="D320" s="26"/>
      <c r="E320" s="26"/>
      <c r="F320" s="26"/>
      <c r="G320" s="26"/>
      <c r="H320" s="26"/>
      <c r="I320" s="26"/>
      <c r="J320" s="26"/>
      <c r="K320" s="26"/>
      <c r="L320" s="26"/>
      <c r="M320" s="26"/>
      <c r="N320" s="26"/>
      <c r="O320" s="26"/>
      <c r="P320" s="26"/>
      <c r="Q320" s="26"/>
      <c r="R320" s="26"/>
      <c r="S320" s="26"/>
      <c r="T320" s="26"/>
      <c r="U320" s="26"/>
      <c r="V320" s="26"/>
      <c r="W320" s="26"/>
    </row>
    <row r="321" spans="2:23">
      <c r="B321" s="26"/>
      <c r="C321" s="26"/>
      <c r="D321" s="26"/>
      <c r="E321" s="26"/>
      <c r="F321" s="26"/>
      <c r="G321" s="26"/>
      <c r="H321" s="26"/>
      <c r="I321" s="26"/>
      <c r="J321" s="26"/>
      <c r="K321" s="26"/>
      <c r="L321" s="26"/>
      <c r="M321" s="26"/>
      <c r="N321" s="26"/>
      <c r="O321" s="26"/>
      <c r="P321" s="26"/>
      <c r="Q321" s="26"/>
      <c r="R321" s="26"/>
      <c r="S321" s="26"/>
      <c r="T321" s="26"/>
      <c r="U321" s="26"/>
      <c r="V321" s="26"/>
      <c r="W321" s="26"/>
    </row>
    <row r="322" spans="2:23">
      <c r="B322" s="26"/>
      <c r="C322" s="26"/>
      <c r="D322" s="26"/>
      <c r="E322" s="26"/>
      <c r="F322" s="26"/>
      <c r="G322" s="26"/>
      <c r="H322" s="26"/>
      <c r="I322" s="26"/>
      <c r="J322" s="26"/>
      <c r="K322" s="26"/>
      <c r="L322" s="26"/>
      <c r="M322" s="26"/>
      <c r="N322" s="26"/>
      <c r="O322" s="26"/>
      <c r="P322" s="26"/>
      <c r="Q322" s="26"/>
      <c r="R322" s="26"/>
      <c r="S322" s="26"/>
      <c r="T322" s="26"/>
      <c r="U322" s="26"/>
      <c r="V322" s="26"/>
      <c r="W322" s="26"/>
    </row>
    <row r="323" spans="2:23">
      <c r="B323" s="26"/>
      <c r="C323" s="26"/>
      <c r="D323" s="26"/>
      <c r="E323" s="26"/>
      <c r="F323" s="26"/>
      <c r="G323" s="26"/>
      <c r="H323" s="26"/>
      <c r="I323" s="26"/>
      <c r="J323" s="26"/>
      <c r="K323" s="26"/>
      <c r="L323" s="26"/>
      <c r="M323" s="26"/>
      <c r="N323" s="26"/>
      <c r="O323" s="26"/>
      <c r="P323" s="26"/>
      <c r="Q323" s="26"/>
      <c r="R323" s="26"/>
      <c r="S323" s="26"/>
      <c r="T323" s="26"/>
      <c r="U323" s="26"/>
      <c r="V323" s="26"/>
      <c r="W323" s="26"/>
    </row>
    <row r="324" spans="2:23">
      <c r="B324" s="26"/>
      <c r="C324" s="26"/>
      <c r="D324" s="26"/>
      <c r="E324" s="26"/>
      <c r="F324" s="26"/>
      <c r="G324" s="26"/>
      <c r="H324" s="26"/>
      <c r="I324" s="26"/>
      <c r="J324" s="26"/>
      <c r="K324" s="26"/>
      <c r="L324" s="26"/>
      <c r="M324" s="26"/>
      <c r="N324" s="26"/>
      <c r="O324" s="26"/>
      <c r="P324" s="26"/>
      <c r="Q324" s="26"/>
      <c r="R324" s="26"/>
      <c r="S324" s="26"/>
      <c r="T324" s="26"/>
      <c r="U324" s="26"/>
      <c r="V324" s="26"/>
      <c r="W324" s="26"/>
    </row>
    <row r="325" spans="2:23">
      <c r="B325" s="26"/>
      <c r="C325" s="26"/>
      <c r="D325" s="26"/>
      <c r="E325" s="26"/>
      <c r="F325" s="26"/>
      <c r="G325" s="26"/>
      <c r="H325" s="26"/>
      <c r="I325" s="26"/>
      <c r="J325" s="26"/>
      <c r="K325" s="26"/>
      <c r="L325" s="26"/>
      <c r="M325" s="26"/>
      <c r="N325" s="26"/>
      <c r="O325" s="26"/>
      <c r="P325" s="26"/>
      <c r="Q325" s="26"/>
      <c r="R325" s="26"/>
      <c r="S325" s="26"/>
      <c r="T325" s="26"/>
      <c r="U325" s="26"/>
      <c r="V325" s="26"/>
      <c r="W325" s="26"/>
    </row>
    <row r="326" spans="2:23">
      <c r="B326" s="26"/>
      <c r="C326" s="26"/>
      <c r="D326" s="26"/>
      <c r="E326" s="26"/>
      <c r="F326" s="26"/>
      <c r="G326" s="26"/>
      <c r="H326" s="26"/>
      <c r="I326" s="26"/>
      <c r="J326" s="26"/>
      <c r="K326" s="26"/>
      <c r="L326" s="26"/>
      <c r="M326" s="26"/>
      <c r="N326" s="26"/>
      <c r="O326" s="26"/>
      <c r="P326" s="26"/>
      <c r="Q326" s="26"/>
      <c r="R326" s="26"/>
      <c r="S326" s="26"/>
      <c r="T326" s="26"/>
      <c r="U326" s="26"/>
      <c r="V326" s="26"/>
      <c r="W326" s="26"/>
    </row>
    <row r="327" spans="2:23">
      <c r="B327" s="26"/>
      <c r="C327" s="26"/>
      <c r="D327" s="26"/>
      <c r="E327" s="26"/>
      <c r="F327" s="26"/>
      <c r="G327" s="26"/>
      <c r="H327" s="26"/>
      <c r="I327" s="26"/>
      <c r="J327" s="26"/>
      <c r="K327" s="26"/>
      <c r="L327" s="26"/>
      <c r="M327" s="26"/>
      <c r="N327" s="26"/>
      <c r="O327" s="26"/>
      <c r="P327" s="26"/>
      <c r="Q327" s="26"/>
      <c r="R327" s="26"/>
      <c r="S327" s="26"/>
      <c r="T327" s="26"/>
      <c r="U327" s="26"/>
      <c r="V327" s="26"/>
      <c r="W327" s="26"/>
    </row>
    <row r="328" spans="2:23">
      <c r="B328" s="26"/>
      <c r="C328" s="26"/>
      <c r="D328" s="26"/>
      <c r="E328" s="26"/>
      <c r="F328" s="26"/>
      <c r="G328" s="26"/>
      <c r="H328" s="26"/>
      <c r="I328" s="26"/>
      <c r="J328" s="26"/>
      <c r="K328" s="26"/>
      <c r="L328" s="26"/>
      <c r="M328" s="26"/>
      <c r="N328" s="26"/>
      <c r="O328" s="26"/>
      <c r="P328" s="26"/>
      <c r="Q328" s="26"/>
      <c r="R328" s="26"/>
      <c r="S328" s="26"/>
      <c r="T328" s="26"/>
      <c r="U328" s="26"/>
      <c r="V328" s="26"/>
      <c r="W328" s="26"/>
    </row>
    <row r="329" spans="2:23">
      <c r="B329" s="26"/>
      <c r="C329" s="26"/>
      <c r="D329" s="26"/>
      <c r="E329" s="26"/>
      <c r="F329" s="26"/>
      <c r="G329" s="26"/>
      <c r="H329" s="26"/>
      <c r="I329" s="26"/>
      <c r="J329" s="26"/>
      <c r="K329" s="26"/>
      <c r="L329" s="26"/>
      <c r="M329" s="26"/>
      <c r="N329" s="26"/>
      <c r="O329" s="26"/>
      <c r="P329" s="26"/>
      <c r="Q329" s="26"/>
      <c r="R329" s="26"/>
      <c r="S329" s="26"/>
      <c r="T329" s="26"/>
      <c r="U329" s="26"/>
      <c r="V329" s="26"/>
      <c r="W329" s="26"/>
    </row>
    <row r="330" spans="2:23">
      <c r="B330" s="26"/>
      <c r="C330" s="26"/>
      <c r="D330" s="26"/>
      <c r="E330" s="26"/>
      <c r="F330" s="26"/>
      <c r="G330" s="26"/>
      <c r="H330" s="26"/>
      <c r="I330" s="26"/>
      <c r="J330" s="26"/>
      <c r="K330" s="26"/>
      <c r="L330" s="26"/>
      <c r="M330" s="26"/>
      <c r="N330" s="26"/>
      <c r="O330" s="26"/>
      <c r="P330" s="26"/>
      <c r="Q330" s="26"/>
      <c r="R330" s="26"/>
      <c r="S330" s="26"/>
      <c r="T330" s="26"/>
      <c r="U330" s="26"/>
      <c r="V330" s="26"/>
      <c r="W330" s="26"/>
    </row>
    <row r="331" spans="2:23">
      <c r="B331" s="26"/>
      <c r="C331" s="26"/>
      <c r="D331" s="26"/>
      <c r="E331" s="26"/>
      <c r="F331" s="26"/>
      <c r="G331" s="26"/>
      <c r="H331" s="26"/>
      <c r="I331" s="26"/>
      <c r="J331" s="26"/>
      <c r="K331" s="26"/>
      <c r="L331" s="26"/>
      <c r="M331" s="26"/>
      <c r="N331" s="26"/>
      <c r="O331" s="26"/>
      <c r="P331" s="26"/>
      <c r="Q331" s="26"/>
      <c r="R331" s="26"/>
      <c r="S331" s="26"/>
      <c r="T331" s="26"/>
      <c r="U331" s="26"/>
      <c r="V331" s="26"/>
      <c r="W331" s="26"/>
    </row>
    <row r="332" spans="2:23">
      <c r="B332" s="26"/>
      <c r="C332" s="26"/>
      <c r="D332" s="26"/>
      <c r="E332" s="26"/>
      <c r="F332" s="26"/>
      <c r="G332" s="26"/>
      <c r="H332" s="26"/>
      <c r="I332" s="26"/>
      <c r="J332" s="26"/>
      <c r="K332" s="26"/>
      <c r="L332" s="26"/>
      <c r="M332" s="26"/>
      <c r="N332" s="26"/>
      <c r="O332" s="26"/>
      <c r="P332" s="26"/>
      <c r="Q332" s="26"/>
      <c r="R332" s="26"/>
      <c r="S332" s="26"/>
      <c r="T332" s="26"/>
      <c r="U332" s="26"/>
      <c r="V332" s="26"/>
      <c r="W332" s="26"/>
    </row>
    <row r="333" spans="2:23">
      <c r="B333" s="26"/>
      <c r="C333" s="26"/>
      <c r="D333" s="26"/>
      <c r="E333" s="26"/>
      <c r="F333" s="26"/>
      <c r="G333" s="26"/>
      <c r="H333" s="26"/>
      <c r="I333" s="26"/>
      <c r="J333" s="26"/>
      <c r="K333" s="26"/>
      <c r="L333" s="26"/>
      <c r="M333" s="26"/>
      <c r="N333" s="26"/>
      <c r="O333" s="26"/>
      <c r="P333" s="26"/>
      <c r="Q333" s="26"/>
      <c r="R333" s="26"/>
      <c r="S333" s="26"/>
      <c r="T333" s="26"/>
      <c r="U333" s="26"/>
      <c r="V333" s="26"/>
      <c r="W333" s="26"/>
    </row>
    <row r="334" spans="2:23">
      <c r="B334" s="26"/>
      <c r="C334" s="26"/>
      <c r="D334" s="26"/>
      <c r="E334" s="26"/>
      <c r="F334" s="26"/>
      <c r="G334" s="26"/>
      <c r="H334" s="26"/>
      <c r="I334" s="26"/>
      <c r="J334" s="26"/>
      <c r="K334" s="26"/>
      <c r="L334" s="26"/>
      <c r="M334" s="26"/>
      <c r="N334" s="26"/>
      <c r="O334" s="26"/>
      <c r="P334" s="26"/>
      <c r="Q334" s="26"/>
      <c r="R334" s="26"/>
      <c r="S334" s="26"/>
      <c r="T334" s="26"/>
      <c r="U334" s="26"/>
      <c r="V334" s="26"/>
      <c r="W334" s="26"/>
    </row>
    <row r="335" spans="2:23">
      <c r="B335" s="26"/>
      <c r="C335" s="26"/>
      <c r="D335" s="26"/>
      <c r="E335" s="26"/>
      <c r="F335" s="26"/>
      <c r="G335" s="26"/>
      <c r="H335" s="26"/>
      <c r="I335" s="26"/>
      <c r="J335" s="26"/>
      <c r="K335" s="26"/>
      <c r="L335" s="26"/>
      <c r="M335" s="26"/>
      <c r="N335" s="26"/>
      <c r="O335" s="26"/>
      <c r="P335" s="26"/>
      <c r="Q335" s="26"/>
      <c r="R335" s="26"/>
      <c r="S335" s="26"/>
      <c r="T335" s="26"/>
      <c r="U335" s="26"/>
      <c r="V335" s="26"/>
      <c r="W335" s="26"/>
    </row>
    <row r="336" spans="2:23">
      <c r="B336" s="26"/>
      <c r="C336" s="26"/>
      <c r="D336" s="26"/>
      <c r="E336" s="26"/>
      <c r="F336" s="26"/>
      <c r="G336" s="26"/>
      <c r="H336" s="26"/>
      <c r="I336" s="26"/>
      <c r="J336" s="26"/>
      <c r="K336" s="26"/>
      <c r="L336" s="26"/>
      <c r="M336" s="26"/>
      <c r="N336" s="26"/>
      <c r="O336" s="26"/>
      <c r="P336" s="26"/>
      <c r="Q336" s="26"/>
      <c r="R336" s="26"/>
      <c r="S336" s="26"/>
      <c r="T336" s="26"/>
      <c r="U336" s="26"/>
      <c r="V336" s="26"/>
      <c r="W336" s="26"/>
    </row>
    <row r="337" spans="2:23">
      <c r="B337" s="26"/>
      <c r="C337" s="26"/>
      <c r="D337" s="26"/>
      <c r="E337" s="26"/>
      <c r="F337" s="26"/>
      <c r="G337" s="26"/>
      <c r="H337" s="26"/>
      <c r="I337" s="26"/>
      <c r="J337" s="26"/>
      <c r="K337" s="26"/>
      <c r="L337" s="26"/>
      <c r="M337" s="26"/>
      <c r="N337" s="26"/>
      <c r="O337" s="26"/>
      <c r="P337" s="26"/>
      <c r="Q337" s="26"/>
      <c r="R337" s="26"/>
      <c r="S337" s="26"/>
      <c r="T337" s="26"/>
      <c r="U337" s="26"/>
      <c r="V337" s="26"/>
      <c r="W337" s="26"/>
    </row>
    <row r="338" spans="2:23">
      <c r="B338" s="26"/>
      <c r="C338" s="26"/>
      <c r="D338" s="26"/>
      <c r="E338" s="26"/>
      <c r="F338" s="26"/>
      <c r="G338" s="26"/>
      <c r="H338" s="26"/>
      <c r="I338" s="26"/>
      <c r="J338" s="26"/>
      <c r="K338" s="26"/>
      <c r="L338" s="26"/>
      <c r="M338" s="26"/>
      <c r="N338" s="26"/>
      <c r="O338" s="26"/>
      <c r="P338" s="26"/>
      <c r="Q338" s="26"/>
      <c r="R338" s="26"/>
      <c r="S338" s="26"/>
      <c r="T338" s="26"/>
      <c r="U338" s="26"/>
      <c r="V338" s="26"/>
      <c r="W338" s="26"/>
    </row>
    <row r="339" spans="2:23">
      <c r="B339" s="26"/>
      <c r="C339" s="26"/>
      <c r="D339" s="26"/>
      <c r="E339" s="26"/>
      <c r="F339" s="26"/>
      <c r="G339" s="26"/>
      <c r="H339" s="26"/>
      <c r="I339" s="26"/>
      <c r="J339" s="26"/>
      <c r="K339" s="26"/>
      <c r="L339" s="26"/>
      <c r="M339" s="26"/>
      <c r="N339" s="26"/>
      <c r="O339" s="26"/>
      <c r="P339" s="26"/>
      <c r="Q339" s="26"/>
      <c r="R339" s="26"/>
      <c r="S339" s="26"/>
      <c r="T339" s="26"/>
      <c r="U339" s="26"/>
      <c r="V339" s="26"/>
      <c r="W339" s="26"/>
    </row>
    <row r="340" spans="2:23">
      <c r="B340" s="26"/>
      <c r="C340" s="26"/>
      <c r="D340" s="26"/>
      <c r="E340" s="26"/>
      <c r="F340" s="26"/>
      <c r="G340" s="26"/>
      <c r="H340" s="26"/>
      <c r="I340" s="26"/>
      <c r="J340" s="26"/>
      <c r="K340" s="26"/>
      <c r="L340" s="26"/>
      <c r="M340" s="26"/>
      <c r="N340" s="26"/>
      <c r="O340" s="26"/>
      <c r="P340" s="26"/>
      <c r="Q340" s="26"/>
      <c r="R340" s="26"/>
      <c r="S340" s="26"/>
      <c r="T340" s="26"/>
      <c r="U340" s="26"/>
      <c r="V340" s="26"/>
      <c r="W340" s="26"/>
    </row>
    <row r="341" spans="2:23">
      <c r="B341" s="26"/>
      <c r="C341" s="26"/>
      <c r="D341" s="26"/>
      <c r="E341" s="26"/>
      <c r="F341" s="26"/>
      <c r="G341" s="26"/>
      <c r="H341" s="26"/>
      <c r="I341" s="26"/>
      <c r="J341" s="26"/>
      <c r="K341" s="26"/>
      <c r="L341" s="26"/>
      <c r="M341" s="26"/>
      <c r="N341" s="26"/>
      <c r="O341" s="26"/>
      <c r="P341" s="26"/>
      <c r="Q341" s="26"/>
      <c r="R341" s="26"/>
      <c r="S341" s="26"/>
      <c r="T341" s="26"/>
      <c r="U341" s="26"/>
      <c r="V341" s="26"/>
      <c r="W341" s="26"/>
    </row>
    <row r="342" spans="2:23">
      <c r="B342" s="26"/>
      <c r="C342" s="26"/>
      <c r="D342" s="26"/>
      <c r="E342" s="26"/>
      <c r="F342" s="26"/>
      <c r="G342" s="26"/>
      <c r="H342" s="26"/>
      <c r="I342" s="26"/>
      <c r="J342" s="26"/>
      <c r="K342" s="26"/>
      <c r="L342" s="26"/>
      <c r="M342" s="26"/>
      <c r="N342" s="26"/>
      <c r="O342" s="26"/>
      <c r="P342" s="26"/>
      <c r="Q342" s="26"/>
      <c r="R342" s="26"/>
      <c r="S342" s="26"/>
      <c r="T342" s="26"/>
      <c r="U342" s="26"/>
      <c r="V342" s="26"/>
      <c r="W342" s="26"/>
    </row>
    <row r="343" spans="2:23">
      <c r="B343" s="26"/>
      <c r="C343" s="26"/>
      <c r="D343" s="26"/>
      <c r="E343" s="26"/>
      <c r="F343" s="26"/>
      <c r="G343" s="26"/>
      <c r="H343" s="26"/>
      <c r="I343" s="26"/>
      <c r="J343" s="26"/>
      <c r="K343" s="26"/>
      <c r="L343" s="26"/>
      <c r="M343" s="26"/>
      <c r="N343" s="26"/>
      <c r="O343" s="26"/>
      <c r="P343" s="26"/>
      <c r="Q343" s="26"/>
      <c r="R343" s="26"/>
      <c r="S343" s="26"/>
      <c r="T343" s="26"/>
      <c r="U343" s="26"/>
      <c r="V343" s="26"/>
      <c r="W343" s="26"/>
    </row>
    <row r="344" spans="2:23">
      <c r="B344" s="26"/>
      <c r="C344" s="26"/>
      <c r="D344" s="26"/>
      <c r="E344" s="26"/>
      <c r="F344" s="26"/>
      <c r="G344" s="26"/>
      <c r="H344" s="26"/>
      <c r="I344" s="26"/>
      <c r="J344" s="26"/>
      <c r="K344" s="26"/>
      <c r="L344" s="26"/>
      <c r="M344" s="26"/>
      <c r="N344" s="26"/>
      <c r="O344" s="26"/>
      <c r="P344" s="26"/>
      <c r="Q344" s="26"/>
      <c r="R344" s="26"/>
      <c r="S344" s="26"/>
      <c r="T344" s="26"/>
      <c r="U344" s="26"/>
      <c r="V344" s="26"/>
      <c r="W344" s="26"/>
    </row>
    <row r="345" spans="2:23">
      <c r="B345" s="26"/>
      <c r="C345" s="26"/>
      <c r="D345" s="26"/>
      <c r="E345" s="26"/>
      <c r="F345" s="26"/>
      <c r="G345" s="26"/>
      <c r="H345" s="26"/>
      <c r="I345" s="26"/>
      <c r="J345" s="26"/>
      <c r="K345" s="26"/>
      <c r="L345" s="26"/>
      <c r="M345" s="26"/>
      <c r="N345" s="26"/>
      <c r="O345" s="26"/>
      <c r="P345" s="26"/>
      <c r="Q345" s="26"/>
      <c r="R345" s="26"/>
      <c r="S345" s="26"/>
      <c r="T345" s="26"/>
      <c r="U345" s="26"/>
      <c r="V345" s="26"/>
      <c r="W345" s="26"/>
    </row>
    <row r="346" spans="2:23">
      <c r="B346" s="26"/>
      <c r="C346" s="26"/>
      <c r="D346" s="26"/>
      <c r="E346" s="26"/>
      <c r="F346" s="26"/>
      <c r="G346" s="26"/>
      <c r="H346" s="26"/>
      <c r="I346" s="26"/>
      <c r="J346" s="26"/>
      <c r="K346" s="26"/>
      <c r="L346" s="26"/>
      <c r="M346" s="26"/>
      <c r="N346" s="26"/>
      <c r="O346" s="26"/>
      <c r="P346" s="26"/>
      <c r="Q346" s="26"/>
      <c r="R346" s="26"/>
      <c r="S346" s="26"/>
      <c r="T346" s="26"/>
      <c r="U346" s="26"/>
      <c r="V346" s="26"/>
      <c r="W346" s="26"/>
    </row>
    <row r="347" spans="2:23">
      <c r="B347" s="26"/>
      <c r="C347" s="26"/>
      <c r="D347" s="26"/>
      <c r="E347" s="26"/>
      <c r="F347" s="26"/>
      <c r="G347" s="26"/>
      <c r="H347" s="26"/>
      <c r="I347" s="26"/>
      <c r="J347" s="26"/>
      <c r="K347" s="26"/>
      <c r="L347" s="26"/>
      <c r="M347" s="26"/>
      <c r="N347" s="26"/>
      <c r="O347" s="26"/>
      <c r="P347" s="26"/>
      <c r="Q347" s="26"/>
      <c r="R347" s="26"/>
      <c r="S347" s="26"/>
      <c r="T347" s="26"/>
      <c r="U347" s="26"/>
      <c r="V347" s="26"/>
      <c r="W347" s="26"/>
    </row>
    <row r="348" spans="2:23">
      <c r="B348" s="26"/>
      <c r="C348" s="26"/>
      <c r="D348" s="26"/>
      <c r="E348" s="26"/>
      <c r="F348" s="26"/>
      <c r="G348" s="26"/>
      <c r="H348" s="26"/>
      <c r="I348" s="26"/>
      <c r="J348" s="26"/>
      <c r="K348" s="26"/>
      <c r="L348" s="26"/>
      <c r="M348" s="26"/>
      <c r="N348" s="26"/>
      <c r="O348" s="26"/>
      <c r="P348" s="26"/>
      <c r="Q348" s="26"/>
      <c r="R348" s="26"/>
      <c r="S348" s="26"/>
      <c r="T348" s="26"/>
      <c r="U348" s="26"/>
      <c r="V348" s="26"/>
      <c r="W348" s="26"/>
    </row>
    <row r="349" spans="2:23">
      <c r="B349" s="26"/>
      <c r="C349" s="26"/>
      <c r="D349" s="26"/>
      <c r="E349" s="26"/>
      <c r="F349" s="26"/>
      <c r="G349" s="26"/>
      <c r="H349" s="26"/>
      <c r="I349" s="26"/>
      <c r="J349" s="26"/>
      <c r="K349" s="26"/>
      <c r="L349" s="26"/>
      <c r="M349" s="26"/>
      <c r="N349" s="26"/>
      <c r="O349" s="26"/>
      <c r="P349" s="26"/>
      <c r="Q349" s="26"/>
      <c r="R349" s="26"/>
      <c r="S349" s="26"/>
      <c r="T349" s="26"/>
      <c r="U349" s="26"/>
      <c r="V349" s="26"/>
      <c r="W349" s="26"/>
    </row>
    <row r="350" spans="2:23">
      <c r="B350" s="26"/>
      <c r="C350" s="26"/>
      <c r="D350" s="26"/>
      <c r="E350" s="26"/>
      <c r="F350" s="26"/>
      <c r="G350" s="26"/>
      <c r="H350" s="26"/>
      <c r="I350" s="26"/>
      <c r="J350" s="26"/>
      <c r="K350" s="26"/>
      <c r="L350" s="26"/>
      <c r="M350" s="26"/>
      <c r="N350" s="26"/>
      <c r="O350" s="26"/>
      <c r="P350" s="26"/>
      <c r="Q350" s="26"/>
      <c r="R350" s="26"/>
      <c r="S350" s="26"/>
      <c r="T350" s="26"/>
      <c r="U350" s="26"/>
      <c r="V350" s="26"/>
      <c r="W350" s="26"/>
    </row>
    <row r="351" spans="2:23">
      <c r="B351" s="26"/>
      <c r="C351" s="26"/>
      <c r="D351" s="26"/>
      <c r="E351" s="26"/>
      <c r="F351" s="26"/>
      <c r="G351" s="26"/>
      <c r="H351" s="26"/>
      <c r="I351" s="26"/>
      <c r="J351" s="26"/>
      <c r="K351" s="26"/>
      <c r="L351" s="26"/>
      <c r="M351" s="26"/>
      <c r="N351" s="26"/>
      <c r="O351" s="26"/>
      <c r="P351" s="26"/>
      <c r="Q351" s="26"/>
      <c r="R351" s="26"/>
      <c r="S351" s="26"/>
      <c r="T351" s="26"/>
      <c r="U351" s="26"/>
      <c r="V351" s="26"/>
      <c r="W351" s="26"/>
    </row>
    <row r="352" spans="2:23">
      <c r="B352" s="26"/>
      <c r="C352" s="26"/>
      <c r="D352" s="26"/>
      <c r="E352" s="26"/>
      <c r="F352" s="26"/>
      <c r="G352" s="26"/>
      <c r="H352" s="26"/>
      <c r="I352" s="26"/>
      <c r="J352" s="26"/>
      <c r="K352" s="26"/>
      <c r="L352" s="26"/>
      <c r="M352" s="26"/>
      <c r="N352" s="26"/>
      <c r="O352" s="26"/>
      <c r="P352" s="26"/>
      <c r="Q352" s="26"/>
      <c r="R352" s="26"/>
      <c r="S352" s="26"/>
      <c r="T352" s="26"/>
      <c r="U352" s="26"/>
      <c r="V352" s="26"/>
      <c r="W352" s="26"/>
    </row>
    <row r="353" spans="2:23">
      <c r="B353" s="26"/>
      <c r="C353" s="26"/>
      <c r="D353" s="26"/>
      <c r="E353" s="26"/>
      <c r="F353" s="26"/>
      <c r="G353" s="26"/>
      <c r="H353" s="26"/>
      <c r="I353" s="26"/>
      <c r="J353" s="26"/>
      <c r="K353" s="26"/>
      <c r="L353" s="26"/>
      <c r="M353" s="26"/>
      <c r="N353" s="26"/>
      <c r="O353" s="26"/>
      <c r="P353" s="26"/>
      <c r="Q353" s="26"/>
      <c r="R353" s="26"/>
      <c r="S353" s="26"/>
      <c r="T353" s="26"/>
      <c r="U353" s="26"/>
      <c r="V353" s="26"/>
      <c r="W353" s="26"/>
    </row>
    <row r="354" spans="2:23">
      <c r="B354" s="26"/>
      <c r="C354" s="26"/>
      <c r="D354" s="26"/>
      <c r="E354" s="26"/>
      <c r="F354" s="26"/>
      <c r="G354" s="26"/>
      <c r="H354" s="26"/>
      <c r="I354" s="26"/>
      <c r="J354" s="26"/>
      <c r="K354" s="26"/>
      <c r="L354" s="26"/>
      <c r="M354" s="26"/>
      <c r="N354" s="26"/>
      <c r="O354" s="26"/>
      <c r="P354" s="26"/>
      <c r="Q354" s="26"/>
      <c r="R354" s="26"/>
      <c r="S354" s="26"/>
      <c r="T354" s="26"/>
      <c r="U354" s="26"/>
      <c r="V354" s="26"/>
      <c r="W354" s="26"/>
    </row>
    <row r="355" spans="2:23">
      <c r="B355" s="26"/>
      <c r="C355" s="26"/>
      <c r="D355" s="26"/>
      <c r="E355" s="26"/>
      <c r="F355" s="26"/>
      <c r="G355" s="26"/>
      <c r="H355" s="26"/>
      <c r="I355" s="26"/>
      <c r="J355" s="26"/>
      <c r="K355" s="26"/>
      <c r="L355" s="26"/>
      <c r="M355" s="26"/>
      <c r="N355" s="26"/>
      <c r="O355" s="26"/>
      <c r="P355" s="26"/>
      <c r="Q355" s="26"/>
      <c r="R355" s="26"/>
      <c r="S355" s="26"/>
      <c r="T355" s="26"/>
      <c r="U355" s="26"/>
      <c r="V355" s="26"/>
      <c r="W355" s="26"/>
    </row>
    <row r="356" spans="2:23">
      <c r="B356" s="26"/>
      <c r="C356" s="26"/>
      <c r="D356" s="26"/>
      <c r="E356" s="26"/>
      <c r="F356" s="26"/>
      <c r="G356" s="26"/>
      <c r="H356" s="26"/>
      <c r="I356" s="26"/>
      <c r="J356" s="26"/>
      <c r="K356" s="26"/>
      <c r="L356" s="26"/>
      <c r="M356" s="26"/>
      <c r="N356" s="26"/>
      <c r="O356" s="26"/>
      <c r="P356" s="26"/>
      <c r="Q356" s="26"/>
      <c r="R356" s="26"/>
      <c r="S356" s="26"/>
      <c r="T356" s="26"/>
      <c r="U356" s="26"/>
      <c r="V356" s="26"/>
      <c r="W356" s="26"/>
    </row>
    <row r="357" spans="2:23">
      <c r="B357" s="26"/>
      <c r="C357" s="26"/>
      <c r="D357" s="26"/>
      <c r="E357" s="26"/>
      <c r="F357" s="26"/>
      <c r="G357" s="26"/>
      <c r="H357" s="26"/>
      <c r="I357" s="26"/>
      <c r="J357" s="26"/>
      <c r="K357" s="26"/>
      <c r="L357" s="26"/>
      <c r="M357" s="26"/>
      <c r="N357" s="26"/>
      <c r="O357" s="26"/>
      <c r="P357" s="26"/>
      <c r="Q357" s="26"/>
      <c r="R357" s="26"/>
      <c r="S357" s="26"/>
      <c r="T357" s="26"/>
      <c r="U357" s="26"/>
      <c r="V357" s="26"/>
      <c r="W357" s="26"/>
    </row>
    <row r="358" spans="2:23">
      <c r="B358" s="26"/>
      <c r="C358" s="26"/>
      <c r="D358" s="26"/>
      <c r="E358" s="26"/>
      <c r="F358" s="26"/>
      <c r="G358" s="26"/>
      <c r="H358" s="26"/>
      <c r="I358" s="26"/>
      <c r="J358" s="26"/>
      <c r="K358" s="26"/>
      <c r="L358" s="26"/>
      <c r="M358" s="26"/>
      <c r="N358" s="26"/>
      <c r="O358" s="26"/>
      <c r="P358" s="26"/>
      <c r="Q358" s="26"/>
      <c r="R358" s="26"/>
      <c r="S358" s="26"/>
      <c r="T358" s="26"/>
      <c r="U358" s="26"/>
      <c r="V358" s="26"/>
      <c r="W358" s="26"/>
    </row>
    <row r="359" spans="2:23">
      <c r="B359" s="26"/>
      <c r="C359" s="26"/>
      <c r="D359" s="26"/>
      <c r="E359" s="26"/>
      <c r="F359" s="26"/>
      <c r="G359" s="26"/>
      <c r="H359" s="26"/>
      <c r="I359" s="26"/>
      <c r="J359" s="26"/>
      <c r="K359" s="26"/>
      <c r="L359" s="26"/>
      <c r="M359" s="26"/>
      <c r="N359" s="26"/>
      <c r="O359" s="26"/>
      <c r="P359" s="26"/>
      <c r="Q359" s="26"/>
      <c r="R359" s="26"/>
      <c r="S359" s="26"/>
      <c r="T359" s="26"/>
      <c r="U359" s="26"/>
      <c r="V359" s="26"/>
      <c r="W359" s="26"/>
    </row>
    <row r="360" spans="2:23">
      <c r="B360" s="26"/>
      <c r="C360" s="26"/>
      <c r="D360" s="26"/>
      <c r="E360" s="26"/>
      <c r="F360" s="26"/>
      <c r="G360" s="26"/>
      <c r="H360" s="26"/>
      <c r="I360" s="26"/>
      <c r="J360" s="26"/>
      <c r="K360" s="26"/>
      <c r="L360" s="26"/>
      <c r="M360" s="26"/>
      <c r="N360" s="26"/>
      <c r="O360" s="26"/>
      <c r="P360" s="26"/>
      <c r="Q360" s="26"/>
      <c r="R360" s="26"/>
      <c r="S360" s="26"/>
      <c r="T360" s="26"/>
      <c r="U360" s="26"/>
      <c r="V360" s="26"/>
      <c r="W360" s="26"/>
    </row>
    <row r="361" spans="2:23">
      <c r="B361" s="26"/>
      <c r="C361" s="26"/>
      <c r="D361" s="26"/>
      <c r="E361" s="26"/>
      <c r="F361" s="26"/>
      <c r="G361" s="26"/>
      <c r="H361" s="26"/>
      <c r="I361" s="26"/>
      <c r="J361" s="26"/>
      <c r="K361" s="26"/>
      <c r="L361" s="26"/>
      <c r="M361" s="26"/>
      <c r="N361" s="26"/>
      <c r="O361" s="26"/>
      <c r="P361" s="26"/>
      <c r="Q361" s="26"/>
      <c r="R361" s="26"/>
      <c r="S361" s="26"/>
      <c r="T361" s="26"/>
      <c r="U361" s="26"/>
      <c r="V361" s="26"/>
      <c r="W361" s="26"/>
    </row>
    <row r="362" spans="2:23">
      <c r="B362" s="26"/>
      <c r="C362" s="26"/>
      <c r="D362" s="26"/>
      <c r="E362" s="26"/>
      <c r="F362" s="26"/>
      <c r="G362" s="26"/>
      <c r="H362" s="26"/>
      <c r="I362" s="26"/>
      <c r="J362" s="26"/>
      <c r="K362" s="26"/>
      <c r="L362" s="26"/>
      <c r="M362" s="26"/>
      <c r="N362" s="26"/>
      <c r="O362" s="26"/>
      <c r="P362" s="26"/>
      <c r="Q362" s="26"/>
      <c r="R362" s="26"/>
      <c r="S362" s="26"/>
      <c r="T362" s="26"/>
      <c r="U362" s="26"/>
      <c r="V362" s="26"/>
      <c r="W362" s="26"/>
    </row>
    <row r="363" spans="2:23">
      <c r="B363" s="26"/>
      <c r="C363" s="26"/>
      <c r="D363" s="26"/>
      <c r="E363" s="26"/>
      <c r="F363" s="26"/>
      <c r="G363" s="26"/>
      <c r="H363" s="26"/>
      <c r="I363" s="26"/>
      <c r="J363" s="26"/>
      <c r="K363" s="26"/>
      <c r="L363" s="26"/>
      <c r="M363" s="26"/>
      <c r="N363" s="26"/>
      <c r="O363" s="26"/>
      <c r="P363" s="26"/>
      <c r="Q363" s="26"/>
      <c r="R363" s="26"/>
      <c r="S363" s="26"/>
      <c r="T363" s="26"/>
      <c r="U363" s="26"/>
      <c r="V363" s="26"/>
      <c r="W363" s="26"/>
    </row>
    <row r="364" spans="2:23">
      <c r="B364" s="26"/>
      <c r="C364" s="26"/>
      <c r="D364" s="26"/>
      <c r="E364" s="26"/>
      <c r="F364" s="26"/>
      <c r="G364" s="26"/>
      <c r="H364" s="26"/>
      <c r="I364" s="26"/>
      <c r="J364" s="26"/>
      <c r="K364" s="26"/>
      <c r="L364" s="26"/>
      <c r="M364" s="26"/>
      <c r="N364" s="26"/>
      <c r="O364" s="26"/>
      <c r="P364" s="26"/>
      <c r="Q364" s="26"/>
      <c r="R364" s="26"/>
      <c r="S364" s="26"/>
      <c r="T364" s="26"/>
      <c r="U364" s="26"/>
      <c r="V364" s="26"/>
      <c r="W364" s="26"/>
    </row>
    <row r="365" spans="2:23">
      <c r="B365" s="26"/>
      <c r="C365" s="26"/>
      <c r="D365" s="26"/>
      <c r="E365" s="26"/>
      <c r="F365" s="26"/>
      <c r="G365" s="26"/>
      <c r="H365" s="26"/>
      <c r="I365" s="26"/>
      <c r="J365" s="26"/>
      <c r="K365" s="26"/>
      <c r="L365" s="26"/>
      <c r="M365" s="26"/>
      <c r="N365" s="26"/>
      <c r="O365" s="26"/>
      <c r="P365" s="26"/>
      <c r="Q365" s="26"/>
      <c r="R365" s="26"/>
      <c r="S365" s="26"/>
      <c r="T365" s="26"/>
      <c r="U365" s="26"/>
      <c r="V365" s="26"/>
      <c r="W365" s="26"/>
    </row>
    <row r="366" spans="2:23">
      <c r="B366" s="26"/>
      <c r="C366" s="26"/>
      <c r="D366" s="26"/>
      <c r="E366" s="26"/>
      <c r="F366" s="26"/>
      <c r="G366" s="26"/>
      <c r="H366" s="26"/>
      <c r="I366" s="26"/>
      <c r="J366" s="26"/>
      <c r="K366" s="26"/>
      <c r="L366" s="26"/>
      <c r="M366" s="26"/>
      <c r="N366" s="26"/>
      <c r="O366" s="26"/>
      <c r="P366" s="26"/>
      <c r="Q366" s="26"/>
      <c r="R366" s="26"/>
      <c r="S366" s="26"/>
      <c r="T366" s="26"/>
      <c r="U366" s="26"/>
      <c r="V366" s="26"/>
      <c r="W366" s="26"/>
    </row>
    <row r="367" spans="2:23">
      <c r="B367" s="26"/>
      <c r="C367" s="26"/>
      <c r="D367" s="26"/>
      <c r="E367" s="26"/>
      <c r="F367" s="26"/>
      <c r="G367" s="26"/>
      <c r="H367" s="26"/>
      <c r="I367" s="26"/>
      <c r="J367" s="26"/>
      <c r="K367" s="26"/>
      <c r="L367" s="26"/>
      <c r="M367" s="26"/>
      <c r="N367" s="26"/>
      <c r="O367" s="26"/>
      <c r="P367" s="26"/>
      <c r="Q367" s="26"/>
      <c r="R367" s="26"/>
      <c r="S367" s="26"/>
      <c r="T367" s="26"/>
      <c r="U367" s="26"/>
      <c r="V367" s="26"/>
      <c r="W367" s="26"/>
    </row>
    <row r="368" spans="2:23">
      <c r="B368" s="26"/>
      <c r="C368" s="26"/>
      <c r="D368" s="26"/>
      <c r="E368" s="26"/>
      <c r="F368" s="26"/>
      <c r="G368" s="26"/>
      <c r="H368" s="26"/>
      <c r="I368" s="26"/>
      <c r="J368" s="26"/>
      <c r="K368" s="26"/>
      <c r="L368" s="26"/>
      <c r="M368" s="26"/>
      <c r="N368" s="26"/>
      <c r="O368" s="26"/>
      <c r="P368" s="26"/>
      <c r="Q368" s="26"/>
      <c r="R368" s="26"/>
      <c r="S368" s="26"/>
      <c r="T368" s="26"/>
      <c r="U368" s="26"/>
      <c r="V368" s="26"/>
      <c r="W368" s="26"/>
    </row>
    <row r="369" spans="2:23">
      <c r="B369" s="26"/>
      <c r="C369" s="26"/>
      <c r="D369" s="26"/>
      <c r="E369" s="26"/>
      <c r="F369" s="26"/>
      <c r="G369" s="26"/>
      <c r="H369" s="26"/>
      <c r="I369" s="26"/>
      <c r="J369" s="26"/>
      <c r="K369" s="26"/>
      <c r="L369" s="26"/>
      <c r="M369" s="26"/>
      <c r="N369" s="26"/>
      <c r="O369" s="26"/>
      <c r="P369" s="26"/>
      <c r="Q369" s="26"/>
      <c r="R369" s="26"/>
      <c r="S369" s="26"/>
      <c r="T369" s="26"/>
      <c r="U369" s="26"/>
      <c r="V369" s="26"/>
      <c r="W369" s="26"/>
    </row>
    <row r="370" spans="2:23">
      <c r="B370" s="26"/>
      <c r="C370" s="26"/>
      <c r="D370" s="26"/>
      <c r="E370" s="26"/>
      <c r="F370" s="26"/>
      <c r="G370" s="26"/>
      <c r="H370" s="26"/>
      <c r="I370" s="26"/>
      <c r="J370" s="26"/>
      <c r="K370" s="26"/>
      <c r="L370" s="26"/>
      <c r="M370" s="26"/>
      <c r="N370" s="26"/>
      <c r="O370" s="26"/>
      <c r="P370" s="26"/>
      <c r="Q370" s="26"/>
      <c r="R370" s="26"/>
      <c r="S370" s="26"/>
      <c r="T370" s="26"/>
      <c r="U370" s="26"/>
      <c r="V370" s="26"/>
      <c r="W370" s="26"/>
    </row>
    <row r="371" spans="2:23">
      <c r="B371" s="26"/>
      <c r="C371" s="26"/>
      <c r="D371" s="26"/>
      <c r="E371" s="26"/>
      <c r="F371" s="26"/>
      <c r="G371" s="26"/>
      <c r="H371" s="26"/>
      <c r="I371" s="26"/>
      <c r="J371" s="26"/>
      <c r="K371" s="26"/>
      <c r="L371" s="26"/>
      <c r="M371" s="26"/>
      <c r="N371" s="26"/>
      <c r="O371" s="26"/>
      <c r="P371" s="26"/>
      <c r="Q371" s="26"/>
      <c r="R371" s="26"/>
      <c r="S371" s="26"/>
      <c r="T371" s="26"/>
      <c r="U371" s="26"/>
      <c r="V371" s="26"/>
      <c r="W371" s="26"/>
    </row>
    <row r="372" spans="2:23">
      <c r="B372" s="26"/>
      <c r="C372" s="26"/>
      <c r="D372" s="26"/>
      <c r="E372" s="26"/>
      <c r="F372" s="26"/>
      <c r="G372" s="26"/>
      <c r="H372" s="26"/>
      <c r="I372" s="26"/>
      <c r="J372" s="26"/>
      <c r="K372" s="26"/>
      <c r="L372" s="26"/>
      <c r="M372" s="26"/>
      <c r="N372" s="26"/>
      <c r="O372" s="26"/>
      <c r="P372" s="26"/>
      <c r="Q372" s="26"/>
      <c r="R372" s="26"/>
      <c r="S372" s="26"/>
      <c r="T372" s="26"/>
      <c r="U372" s="26"/>
      <c r="V372" s="26"/>
      <c r="W372" s="26"/>
    </row>
    <row r="373" spans="2:23">
      <c r="B373" s="26"/>
      <c r="C373" s="26"/>
      <c r="D373" s="26"/>
      <c r="E373" s="26"/>
      <c r="F373" s="26"/>
      <c r="G373" s="26"/>
      <c r="H373" s="26"/>
      <c r="I373" s="26"/>
      <c r="J373" s="26"/>
      <c r="K373" s="26"/>
      <c r="L373" s="26"/>
      <c r="M373" s="26"/>
      <c r="N373" s="26"/>
      <c r="O373" s="26"/>
      <c r="P373" s="26"/>
      <c r="Q373" s="26"/>
      <c r="R373" s="26"/>
      <c r="S373" s="26"/>
      <c r="T373" s="26"/>
      <c r="U373" s="26"/>
      <c r="V373" s="26"/>
      <c r="W373" s="26"/>
    </row>
    <row r="374" spans="2:23">
      <c r="B374" s="26"/>
      <c r="C374" s="26"/>
      <c r="D374" s="26"/>
      <c r="E374" s="26"/>
      <c r="F374" s="26"/>
      <c r="G374" s="26"/>
      <c r="H374" s="26"/>
      <c r="I374" s="26"/>
      <c r="J374" s="26"/>
      <c r="K374" s="26"/>
      <c r="L374" s="26"/>
      <c r="M374" s="26"/>
      <c r="N374" s="26"/>
      <c r="O374" s="26"/>
      <c r="P374" s="26"/>
      <c r="Q374" s="26"/>
      <c r="R374" s="26"/>
      <c r="S374" s="26"/>
      <c r="T374" s="26"/>
      <c r="U374" s="26"/>
      <c r="V374" s="26"/>
      <c r="W374" s="26"/>
    </row>
    <row r="375" spans="2:23">
      <c r="B375" s="26"/>
      <c r="C375" s="26"/>
      <c r="D375" s="26"/>
      <c r="E375" s="26"/>
      <c r="F375" s="26"/>
      <c r="G375" s="26"/>
      <c r="H375" s="26"/>
      <c r="I375" s="26"/>
      <c r="J375" s="26"/>
      <c r="K375" s="26"/>
      <c r="L375" s="26"/>
      <c r="M375" s="26"/>
      <c r="N375" s="26"/>
      <c r="O375" s="26"/>
      <c r="P375" s="26"/>
      <c r="Q375" s="26"/>
      <c r="R375" s="26"/>
      <c r="S375" s="26"/>
      <c r="T375" s="26"/>
      <c r="U375" s="26"/>
      <c r="V375" s="26"/>
      <c r="W375" s="26"/>
    </row>
    <row r="376" spans="2:23">
      <c r="B376" s="26"/>
      <c r="C376" s="26"/>
      <c r="D376" s="26"/>
      <c r="E376" s="26"/>
      <c r="F376" s="26"/>
      <c r="G376" s="26"/>
      <c r="H376" s="26"/>
      <c r="I376" s="26"/>
      <c r="J376" s="26"/>
      <c r="K376" s="26"/>
      <c r="L376" s="26"/>
      <c r="M376" s="26"/>
      <c r="N376" s="26"/>
      <c r="O376" s="26"/>
      <c r="P376" s="26"/>
      <c r="Q376" s="26"/>
      <c r="R376" s="26"/>
      <c r="S376" s="26"/>
      <c r="T376" s="26"/>
      <c r="U376" s="26"/>
      <c r="V376" s="26"/>
      <c r="W376" s="26"/>
    </row>
    <row r="377" spans="2:23">
      <c r="B377" s="26"/>
      <c r="C377" s="26"/>
      <c r="D377" s="26"/>
      <c r="E377" s="26"/>
      <c r="F377" s="26"/>
      <c r="G377" s="26"/>
      <c r="H377" s="26"/>
      <c r="I377" s="26"/>
      <c r="J377" s="26"/>
      <c r="K377" s="26"/>
      <c r="L377" s="26"/>
      <c r="M377" s="26"/>
      <c r="N377" s="26"/>
      <c r="O377" s="26"/>
      <c r="P377" s="26"/>
      <c r="Q377" s="26"/>
      <c r="R377" s="26"/>
      <c r="S377" s="26"/>
      <c r="T377" s="26"/>
      <c r="U377" s="26"/>
      <c r="V377" s="26"/>
      <c r="W377" s="26"/>
    </row>
    <row r="378" spans="2:23">
      <c r="B378" s="26"/>
      <c r="C378" s="26"/>
      <c r="D378" s="26"/>
      <c r="E378" s="26"/>
      <c r="F378" s="26"/>
      <c r="G378" s="26"/>
      <c r="H378" s="26"/>
      <c r="I378" s="26"/>
      <c r="J378" s="26"/>
      <c r="K378" s="26"/>
      <c r="L378" s="26"/>
      <c r="M378" s="26"/>
      <c r="N378" s="26"/>
      <c r="O378" s="26"/>
      <c r="P378" s="26"/>
      <c r="Q378" s="26"/>
      <c r="R378" s="26"/>
      <c r="S378" s="26"/>
      <c r="T378" s="26"/>
      <c r="U378" s="26"/>
      <c r="V378" s="26"/>
      <c r="W378" s="26"/>
    </row>
    <row r="379" spans="2:23">
      <c r="B379" s="26"/>
      <c r="C379" s="26"/>
      <c r="D379" s="26"/>
      <c r="E379" s="26"/>
      <c r="F379" s="26"/>
      <c r="G379" s="26"/>
      <c r="H379" s="26"/>
      <c r="I379" s="26"/>
      <c r="J379" s="26"/>
      <c r="K379" s="26"/>
      <c r="L379" s="26"/>
      <c r="M379" s="26"/>
      <c r="N379" s="26"/>
      <c r="O379" s="26"/>
      <c r="P379" s="26"/>
      <c r="Q379" s="26"/>
      <c r="R379" s="26"/>
      <c r="S379" s="26"/>
      <c r="T379" s="26"/>
      <c r="U379" s="26"/>
      <c r="V379" s="26"/>
      <c r="W379" s="26"/>
    </row>
    <row r="380" spans="2:23">
      <c r="B380" s="26"/>
      <c r="C380" s="26"/>
      <c r="D380" s="26"/>
      <c r="E380" s="26"/>
      <c r="F380" s="26"/>
      <c r="G380" s="26"/>
      <c r="H380" s="26"/>
      <c r="I380" s="26"/>
      <c r="J380" s="26"/>
      <c r="K380" s="26"/>
      <c r="L380" s="26"/>
      <c r="M380" s="26"/>
      <c r="N380" s="26"/>
      <c r="O380" s="26"/>
      <c r="P380" s="26"/>
      <c r="Q380" s="26"/>
      <c r="R380" s="26"/>
      <c r="S380" s="26"/>
      <c r="T380" s="26"/>
      <c r="U380" s="26"/>
      <c r="V380" s="26"/>
      <c r="W380" s="26"/>
    </row>
    <row r="381" spans="2:23">
      <c r="B381" s="26"/>
      <c r="C381" s="26"/>
      <c r="D381" s="26"/>
      <c r="E381" s="26"/>
      <c r="F381" s="26"/>
      <c r="G381" s="26"/>
      <c r="H381" s="26"/>
      <c r="I381" s="26"/>
      <c r="J381" s="26"/>
      <c r="K381" s="26"/>
      <c r="L381" s="26"/>
      <c r="M381" s="26"/>
      <c r="N381" s="26"/>
      <c r="O381" s="26"/>
      <c r="P381" s="26"/>
      <c r="Q381" s="26"/>
      <c r="R381" s="26"/>
      <c r="S381" s="26"/>
      <c r="T381" s="26"/>
      <c r="U381" s="26"/>
      <c r="V381" s="26"/>
      <c r="W381" s="26"/>
    </row>
    <row r="382" spans="2:23">
      <c r="B382" s="26"/>
      <c r="C382" s="26"/>
      <c r="D382" s="26"/>
      <c r="E382" s="26"/>
      <c r="F382" s="26"/>
      <c r="G382" s="26"/>
      <c r="H382" s="26"/>
      <c r="I382" s="26"/>
      <c r="J382" s="26"/>
      <c r="K382" s="26"/>
      <c r="L382" s="26"/>
      <c r="M382" s="26"/>
      <c r="N382" s="26"/>
      <c r="O382" s="26"/>
      <c r="P382" s="26"/>
      <c r="Q382" s="26"/>
      <c r="R382" s="26"/>
      <c r="S382" s="26"/>
      <c r="T382" s="26"/>
      <c r="U382" s="26"/>
      <c r="V382" s="26"/>
      <c r="W382" s="26"/>
    </row>
    <row r="383" spans="2:23">
      <c r="B383" s="26"/>
      <c r="C383" s="26"/>
      <c r="D383" s="26"/>
      <c r="E383" s="26"/>
      <c r="F383" s="26"/>
      <c r="G383" s="26"/>
      <c r="H383" s="26"/>
      <c r="I383" s="26"/>
      <c r="J383" s="26"/>
      <c r="K383" s="26"/>
      <c r="L383" s="26"/>
      <c r="M383" s="26"/>
      <c r="N383" s="26"/>
      <c r="O383" s="26"/>
      <c r="P383" s="26"/>
      <c r="Q383" s="26"/>
      <c r="R383" s="26"/>
      <c r="S383" s="26"/>
      <c r="T383" s="26"/>
      <c r="U383" s="26"/>
      <c r="V383" s="26"/>
      <c r="W383" s="26"/>
    </row>
    <row r="384" spans="2:23">
      <c r="B384" s="26"/>
      <c r="C384" s="26"/>
      <c r="D384" s="26"/>
      <c r="E384" s="26"/>
      <c r="F384" s="26"/>
      <c r="G384" s="26"/>
      <c r="H384" s="26"/>
      <c r="I384" s="26"/>
      <c r="J384" s="26"/>
      <c r="K384" s="26"/>
      <c r="L384" s="26"/>
      <c r="M384" s="26"/>
      <c r="N384" s="26"/>
      <c r="O384" s="26"/>
      <c r="P384" s="26"/>
      <c r="Q384" s="26"/>
      <c r="R384" s="26"/>
      <c r="S384" s="26"/>
      <c r="T384" s="26"/>
      <c r="U384" s="26"/>
      <c r="V384" s="26"/>
      <c r="W384" s="26"/>
    </row>
    <row r="385" spans="2:23">
      <c r="B385" s="26"/>
      <c r="C385" s="26"/>
      <c r="D385" s="26"/>
      <c r="E385" s="26"/>
      <c r="F385" s="26"/>
      <c r="G385" s="26"/>
      <c r="H385" s="26"/>
      <c r="I385" s="26"/>
      <c r="J385" s="26"/>
      <c r="K385" s="26"/>
      <c r="L385" s="26"/>
      <c r="M385" s="26"/>
      <c r="N385" s="26"/>
      <c r="O385" s="26"/>
      <c r="P385" s="26"/>
      <c r="Q385" s="26"/>
      <c r="R385" s="26"/>
      <c r="S385" s="26"/>
      <c r="T385" s="26"/>
      <c r="U385" s="26"/>
      <c r="V385" s="26"/>
      <c r="W385" s="26"/>
    </row>
    <row r="386" spans="2:23">
      <c r="B386" s="26"/>
      <c r="C386" s="26"/>
      <c r="D386" s="26"/>
      <c r="E386" s="26"/>
      <c r="F386" s="26"/>
      <c r="G386" s="26"/>
      <c r="H386" s="26"/>
      <c r="I386" s="26"/>
      <c r="J386" s="26"/>
      <c r="K386" s="26"/>
      <c r="L386" s="26"/>
      <c r="M386" s="26"/>
      <c r="N386" s="26"/>
      <c r="O386" s="26"/>
      <c r="P386" s="26"/>
      <c r="Q386" s="26"/>
      <c r="R386" s="26"/>
      <c r="S386" s="26"/>
      <c r="T386" s="26"/>
      <c r="U386" s="26"/>
      <c r="V386" s="26"/>
      <c r="W386" s="26"/>
    </row>
    <row r="387" spans="2:23">
      <c r="B387" s="26"/>
      <c r="C387" s="26"/>
      <c r="D387" s="26"/>
      <c r="E387" s="26"/>
      <c r="F387" s="26"/>
      <c r="G387" s="26"/>
      <c r="H387" s="26"/>
      <c r="I387" s="26"/>
      <c r="J387" s="26"/>
      <c r="K387" s="26"/>
      <c r="L387" s="26"/>
      <c r="M387" s="26"/>
      <c r="N387" s="26"/>
      <c r="O387" s="26"/>
      <c r="P387" s="26"/>
      <c r="Q387" s="26"/>
      <c r="R387" s="26"/>
      <c r="S387" s="26"/>
      <c r="T387" s="26"/>
      <c r="U387" s="26"/>
      <c r="V387" s="26"/>
      <c r="W387" s="26"/>
    </row>
    <row r="388" spans="2:23">
      <c r="B388" s="26"/>
      <c r="C388" s="26"/>
      <c r="D388" s="26"/>
      <c r="E388" s="26"/>
      <c r="F388" s="26"/>
      <c r="G388" s="26"/>
      <c r="H388" s="26"/>
      <c r="I388" s="26"/>
      <c r="J388" s="26"/>
      <c r="K388" s="26"/>
      <c r="L388" s="26"/>
      <c r="M388" s="26"/>
      <c r="N388" s="26"/>
      <c r="O388" s="26"/>
      <c r="P388" s="26"/>
      <c r="Q388" s="26"/>
      <c r="R388" s="26"/>
      <c r="S388" s="26"/>
      <c r="T388" s="26"/>
      <c r="U388" s="26"/>
      <c r="V388" s="26"/>
      <c r="W388" s="26"/>
    </row>
    <row r="389" spans="2:23">
      <c r="B389" s="26"/>
      <c r="C389" s="26"/>
      <c r="D389" s="26"/>
      <c r="E389" s="26"/>
      <c r="F389" s="26"/>
      <c r="G389" s="26"/>
      <c r="H389" s="26"/>
      <c r="I389" s="26"/>
      <c r="J389" s="26"/>
      <c r="K389" s="26"/>
      <c r="L389" s="26"/>
      <c r="M389" s="26"/>
      <c r="N389" s="26"/>
      <c r="O389" s="26"/>
      <c r="P389" s="26"/>
      <c r="Q389" s="26"/>
      <c r="R389" s="26"/>
      <c r="S389" s="26"/>
      <c r="T389" s="26"/>
      <c r="U389" s="26"/>
      <c r="V389" s="26"/>
      <c r="W389" s="26"/>
    </row>
    <row r="390" spans="2:23">
      <c r="B390" s="26"/>
      <c r="C390" s="26"/>
      <c r="D390" s="26"/>
      <c r="E390" s="26"/>
      <c r="F390" s="26"/>
      <c r="G390" s="26"/>
      <c r="H390" s="26"/>
      <c r="I390" s="26"/>
      <c r="J390" s="26"/>
      <c r="K390" s="26"/>
      <c r="L390" s="26"/>
      <c r="M390" s="26"/>
      <c r="N390" s="26"/>
      <c r="O390" s="26"/>
      <c r="P390" s="26"/>
      <c r="Q390" s="26"/>
      <c r="R390" s="26"/>
      <c r="S390" s="26"/>
      <c r="T390" s="26"/>
      <c r="U390" s="26"/>
      <c r="V390" s="26"/>
      <c r="W390" s="26"/>
    </row>
    <row r="391" spans="2:23">
      <c r="B391" s="26"/>
      <c r="C391" s="26"/>
      <c r="D391" s="26"/>
      <c r="E391" s="26"/>
      <c r="F391" s="26"/>
      <c r="G391" s="26"/>
      <c r="H391" s="26"/>
      <c r="I391" s="26"/>
      <c r="J391" s="26"/>
      <c r="K391" s="26"/>
      <c r="L391" s="26"/>
      <c r="M391" s="26"/>
      <c r="N391" s="26"/>
      <c r="O391" s="26"/>
      <c r="P391" s="26"/>
      <c r="Q391" s="26"/>
      <c r="R391" s="26"/>
      <c r="S391" s="26"/>
      <c r="T391" s="26"/>
      <c r="U391" s="26"/>
      <c r="V391" s="26"/>
      <c r="W391" s="26"/>
    </row>
    <row r="392" spans="2:23">
      <c r="B392" s="26"/>
      <c r="C392" s="26"/>
      <c r="D392" s="26"/>
      <c r="E392" s="26"/>
      <c r="F392" s="26"/>
      <c r="G392" s="26"/>
      <c r="H392" s="26"/>
      <c r="I392" s="26"/>
      <c r="J392" s="26"/>
      <c r="K392" s="26"/>
      <c r="L392" s="26"/>
      <c r="M392" s="26"/>
      <c r="N392" s="26"/>
      <c r="O392" s="26"/>
      <c r="P392" s="26"/>
      <c r="Q392" s="26"/>
      <c r="R392" s="26"/>
      <c r="S392" s="26"/>
      <c r="T392" s="26"/>
      <c r="U392" s="26"/>
      <c r="V392" s="26"/>
      <c r="W392" s="26"/>
    </row>
    <row r="393" spans="2:23">
      <c r="B393" s="26"/>
      <c r="C393" s="26"/>
      <c r="D393" s="26"/>
      <c r="E393" s="26"/>
      <c r="F393" s="26"/>
      <c r="G393" s="26"/>
      <c r="H393" s="26"/>
      <c r="I393" s="26"/>
      <c r="J393" s="26"/>
      <c r="K393" s="26"/>
      <c r="L393" s="26"/>
      <c r="M393" s="26"/>
      <c r="N393" s="26"/>
      <c r="O393" s="26"/>
      <c r="P393" s="26"/>
      <c r="Q393" s="26"/>
      <c r="R393" s="26"/>
      <c r="S393" s="26"/>
      <c r="T393" s="26"/>
      <c r="U393" s="26"/>
      <c r="V393" s="26"/>
      <c r="W393" s="26"/>
    </row>
    <row r="394" spans="2:23">
      <c r="B394" s="26"/>
      <c r="C394" s="26"/>
      <c r="D394" s="26"/>
      <c r="E394" s="26"/>
      <c r="F394" s="26"/>
      <c r="G394" s="26"/>
      <c r="H394" s="26"/>
      <c r="I394" s="26"/>
      <c r="J394" s="26"/>
      <c r="K394" s="26"/>
      <c r="L394" s="26"/>
      <c r="M394" s="26"/>
      <c r="N394" s="26"/>
      <c r="O394" s="26"/>
      <c r="P394" s="26"/>
      <c r="Q394" s="26"/>
      <c r="R394" s="26"/>
      <c r="S394" s="26"/>
      <c r="T394" s="26"/>
      <c r="U394" s="26"/>
      <c r="V394" s="26"/>
      <c r="W394" s="26"/>
    </row>
    <row r="395" spans="2:23">
      <c r="B395" s="26"/>
      <c r="C395" s="26"/>
      <c r="D395" s="26"/>
      <c r="E395" s="26"/>
      <c r="F395" s="26"/>
      <c r="G395" s="26"/>
      <c r="H395" s="26"/>
      <c r="I395" s="26"/>
      <c r="J395" s="26"/>
      <c r="K395" s="26"/>
      <c r="L395" s="26"/>
      <c r="M395" s="26"/>
      <c r="N395" s="26"/>
      <c r="O395" s="26"/>
      <c r="P395" s="26"/>
      <c r="Q395" s="26"/>
      <c r="R395" s="26"/>
      <c r="S395" s="26"/>
      <c r="T395" s="26"/>
      <c r="U395" s="26"/>
      <c r="V395" s="26"/>
      <c r="W395" s="26"/>
    </row>
    <row r="396" spans="2:23">
      <c r="B396" s="26"/>
      <c r="C396" s="26"/>
      <c r="D396" s="26"/>
      <c r="E396" s="26"/>
      <c r="F396" s="26"/>
      <c r="G396" s="26"/>
      <c r="H396" s="26"/>
      <c r="I396" s="26"/>
      <c r="J396" s="26"/>
      <c r="K396" s="26"/>
      <c r="L396" s="26"/>
      <c r="M396" s="26"/>
      <c r="N396" s="26"/>
      <c r="O396" s="26"/>
      <c r="P396" s="26"/>
      <c r="Q396" s="26"/>
      <c r="R396" s="26"/>
      <c r="S396" s="26"/>
      <c r="T396" s="26"/>
      <c r="U396" s="26"/>
      <c r="V396" s="26"/>
      <c r="W396" s="26"/>
    </row>
    <row r="397" spans="2:23">
      <c r="B397" s="26"/>
      <c r="C397" s="26"/>
      <c r="D397" s="26"/>
      <c r="E397" s="26"/>
      <c r="F397" s="26"/>
      <c r="G397" s="26"/>
      <c r="H397" s="26"/>
      <c r="I397" s="26"/>
      <c r="J397" s="26"/>
      <c r="K397" s="26"/>
      <c r="L397" s="26"/>
      <c r="M397" s="26"/>
      <c r="N397" s="26"/>
      <c r="O397" s="26"/>
      <c r="P397" s="26"/>
      <c r="Q397" s="26"/>
      <c r="R397" s="26"/>
      <c r="S397" s="26"/>
      <c r="T397" s="26"/>
      <c r="U397" s="26"/>
      <c r="V397" s="26"/>
      <c r="W397" s="26"/>
    </row>
    <row r="398" spans="2:23">
      <c r="B398" s="26"/>
      <c r="C398" s="26"/>
      <c r="D398" s="26"/>
      <c r="E398" s="26"/>
      <c r="F398" s="26"/>
      <c r="G398" s="26"/>
      <c r="H398" s="26"/>
      <c r="I398" s="26"/>
      <c r="J398" s="26"/>
      <c r="K398" s="26"/>
      <c r="L398" s="26"/>
      <c r="M398" s="26"/>
      <c r="N398" s="26"/>
      <c r="O398" s="26"/>
      <c r="P398" s="26"/>
      <c r="Q398" s="26"/>
      <c r="R398" s="26"/>
      <c r="S398" s="26"/>
      <c r="T398" s="26"/>
      <c r="U398" s="26"/>
      <c r="V398" s="26"/>
      <c r="W398" s="26"/>
    </row>
    <row r="399" spans="2:23">
      <c r="B399" s="26"/>
      <c r="C399" s="26"/>
      <c r="D399" s="26"/>
      <c r="E399" s="26"/>
      <c r="F399" s="26"/>
      <c r="G399" s="26"/>
      <c r="H399" s="26"/>
      <c r="I399" s="26"/>
      <c r="J399" s="26"/>
      <c r="K399" s="26"/>
      <c r="L399" s="26"/>
      <c r="M399" s="26"/>
      <c r="N399" s="26"/>
      <c r="O399" s="26"/>
      <c r="P399" s="26"/>
      <c r="Q399" s="26"/>
      <c r="R399" s="26"/>
      <c r="S399" s="26"/>
      <c r="T399" s="26"/>
      <c r="U399" s="26"/>
      <c r="V399" s="26"/>
      <c r="W399" s="26"/>
    </row>
    <row r="400" spans="2:23">
      <c r="B400" s="26"/>
      <c r="C400" s="26"/>
      <c r="D400" s="26"/>
      <c r="E400" s="26"/>
      <c r="F400" s="26"/>
      <c r="G400" s="26"/>
      <c r="H400" s="26"/>
      <c r="I400" s="26"/>
      <c r="J400" s="26"/>
      <c r="K400" s="26"/>
      <c r="L400" s="26"/>
      <c r="M400" s="26"/>
      <c r="N400" s="26"/>
      <c r="O400" s="26"/>
      <c r="P400" s="26"/>
      <c r="Q400" s="26"/>
      <c r="R400" s="26"/>
      <c r="S400" s="26"/>
      <c r="T400" s="26"/>
      <c r="U400" s="26"/>
      <c r="V400" s="26"/>
      <c r="W400" s="26"/>
    </row>
    <row r="401" spans="2:23">
      <c r="B401" s="26"/>
      <c r="C401" s="26"/>
      <c r="D401" s="26"/>
      <c r="E401" s="26"/>
      <c r="F401" s="26"/>
      <c r="G401" s="26"/>
      <c r="H401" s="26"/>
      <c r="I401" s="26"/>
      <c r="J401" s="26"/>
      <c r="K401" s="26"/>
      <c r="L401" s="26"/>
      <c r="M401" s="26"/>
      <c r="N401" s="26"/>
      <c r="O401" s="26"/>
      <c r="P401" s="26"/>
      <c r="Q401" s="26"/>
      <c r="R401" s="26"/>
      <c r="S401" s="26"/>
      <c r="T401" s="26"/>
      <c r="U401" s="26"/>
      <c r="V401" s="26"/>
      <c r="W401" s="26"/>
    </row>
    <row r="402" spans="2:23">
      <c r="B402" s="26"/>
      <c r="C402" s="26"/>
      <c r="D402" s="26"/>
      <c r="E402" s="26"/>
      <c r="F402" s="26"/>
      <c r="G402" s="26"/>
      <c r="H402" s="26"/>
      <c r="I402" s="26"/>
      <c r="J402" s="26"/>
      <c r="K402" s="26"/>
      <c r="L402" s="26"/>
      <c r="M402" s="26"/>
      <c r="N402" s="26"/>
      <c r="O402" s="26"/>
      <c r="P402" s="26"/>
      <c r="Q402" s="26"/>
      <c r="R402" s="26"/>
      <c r="S402" s="26"/>
      <c r="T402" s="26"/>
      <c r="U402" s="26"/>
      <c r="V402" s="26"/>
      <c r="W402" s="26"/>
    </row>
    <row r="403" spans="2:23">
      <c r="B403" s="26"/>
      <c r="C403" s="26"/>
      <c r="D403" s="26"/>
      <c r="E403" s="26"/>
      <c r="F403" s="26"/>
      <c r="G403" s="26"/>
      <c r="H403" s="26"/>
      <c r="I403" s="26"/>
      <c r="J403" s="26"/>
      <c r="K403" s="26"/>
      <c r="L403" s="26"/>
      <c r="M403" s="26"/>
      <c r="N403" s="26"/>
      <c r="O403" s="26"/>
      <c r="P403" s="26"/>
      <c r="Q403" s="26"/>
      <c r="R403" s="26"/>
      <c r="S403" s="26"/>
      <c r="T403" s="26"/>
      <c r="U403" s="26"/>
      <c r="V403" s="26"/>
      <c r="W403" s="26"/>
    </row>
    <row r="404" spans="2:23">
      <c r="B404" s="26"/>
      <c r="C404" s="26"/>
      <c r="D404" s="26"/>
      <c r="E404" s="26"/>
      <c r="F404" s="26"/>
      <c r="G404" s="26"/>
      <c r="H404" s="26"/>
      <c r="I404" s="26"/>
      <c r="J404" s="26"/>
      <c r="K404" s="26"/>
      <c r="L404" s="26"/>
      <c r="M404" s="26"/>
      <c r="N404" s="26"/>
      <c r="O404" s="26"/>
      <c r="P404" s="26"/>
      <c r="Q404" s="26"/>
      <c r="R404" s="26"/>
      <c r="S404" s="26"/>
      <c r="T404" s="26"/>
      <c r="U404" s="26"/>
      <c r="V404" s="26"/>
      <c r="W404" s="26"/>
    </row>
    <row r="405" spans="2:23">
      <c r="B405" s="26"/>
      <c r="C405" s="26"/>
      <c r="D405" s="26"/>
      <c r="E405" s="26"/>
      <c r="F405" s="26"/>
      <c r="G405" s="26"/>
      <c r="H405" s="26"/>
      <c r="I405" s="26"/>
      <c r="J405" s="26"/>
      <c r="K405" s="26"/>
      <c r="L405" s="26"/>
      <c r="M405" s="26"/>
      <c r="N405" s="26"/>
      <c r="O405" s="26"/>
      <c r="P405" s="26"/>
      <c r="Q405" s="26"/>
      <c r="R405" s="26"/>
      <c r="S405" s="26"/>
      <c r="T405" s="26"/>
      <c r="U405" s="26"/>
      <c r="V405" s="26"/>
      <c r="W405" s="26"/>
    </row>
    <row r="406" spans="2:23">
      <c r="B406" s="26"/>
      <c r="C406" s="26"/>
      <c r="D406" s="26"/>
      <c r="E406" s="26"/>
      <c r="F406" s="26"/>
      <c r="G406" s="26"/>
      <c r="H406" s="26"/>
      <c r="I406" s="26"/>
      <c r="J406" s="26"/>
      <c r="K406" s="26"/>
      <c r="L406" s="26"/>
      <c r="M406" s="26"/>
      <c r="N406" s="26"/>
      <c r="O406" s="26"/>
      <c r="P406" s="26"/>
      <c r="Q406" s="26"/>
      <c r="R406" s="26"/>
      <c r="S406" s="26"/>
      <c r="T406" s="26"/>
      <c r="U406" s="26"/>
      <c r="V406" s="26"/>
      <c r="W406" s="26"/>
    </row>
    <row r="407" spans="2:23">
      <c r="B407" s="26"/>
      <c r="C407" s="26"/>
      <c r="D407" s="26"/>
      <c r="E407" s="26"/>
      <c r="F407" s="26"/>
      <c r="G407" s="26"/>
      <c r="H407" s="26"/>
      <c r="I407" s="26"/>
      <c r="J407" s="26"/>
      <c r="K407" s="26"/>
      <c r="L407" s="26"/>
      <c r="M407" s="26"/>
      <c r="N407" s="26"/>
      <c r="O407" s="26"/>
      <c r="P407" s="26"/>
      <c r="Q407" s="26"/>
      <c r="R407" s="26"/>
      <c r="S407" s="26"/>
      <c r="T407" s="26"/>
      <c r="U407" s="26"/>
      <c r="V407" s="26"/>
      <c r="W407" s="26"/>
    </row>
    <row r="408" spans="2:23">
      <c r="B408" s="26"/>
      <c r="C408" s="26"/>
      <c r="D408" s="26"/>
      <c r="E408" s="26"/>
      <c r="F408" s="26"/>
      <c r="G408" s="26"/>
      <c r="H408" s="26"/>
      <c r="I408" s="26"/>
      <c r="J408" s="26"/>
      <c r="K408" s="26"/>
      <c r="L408" s="26"/>
      <c r="M408" s="26"/>
      <c r="N408" s="26"/>
      <c r="O408" s="26"/>
      <c r="P408" s="26"/>
      <c r="Q408" s="26"/>
      <c r="R408" s="26"/>
      <c r="S408" s="26"/>
      <c r="T408" s="26"/>
      <c r="U408" s="26"/>
      <c r="V408" s="26"/>
      <c r="W408" s="26"/>
    </row>
    <row r="409" spans="2:23">
      <c r="B409" s="26"/>
      <c r="C409" s="26"/>
      <c r="D409" s="26"/>
      <c r="E409" s="26"/>
      <c r="F409" s="26"/>
      <c r="G409" s="26"/>
      <c r="H409" s="26"/>
      <c r="I409" s="26"/>
      <c r="J409" s="26"/>
      <c r="K409" s="26"/>
      <c r="L409" s="26"/>
      <c r="M409" s="26"/>
      <c r="N409" s="26"/>
      <c r="O409" s="26"/>
      <c r="P409" s="26"/>
      <c r="Q409" s="26"/>
      <c r="R409" s="26"/>
      <c r="S409" s="26"/>
      <c r="T409" s="26"/>
      <c r="U409" s="26"/>
      <c r="V409" s="26"/>
      <c r="W409" s="26"/>
    </row>
    <row r="410" spans="2:23">
      <c r="B410" s="26"/>
      <c r="C410" s="26"/>
      <c r="D410" s="26"/>
      <c r="E410" s="26"/>
      <c r="F410" s="26"/>
      <c r="G410" s="26"/>
      <c r="H410" s="26"/>
      <c r="I410" s="26"/>
      <c r="J410" s="26"/>
      <c r="K410" s="26"/>
      <c r="L410" s="26"/>
      <c r="M410" s="26"/>
      <c r="N410" s="26"/>
      <c r="O410" s="26"/>
      <c r="P410" s="26"/>
      <c r="Q410" s="26"/>
      <c r="R410" s="26"/>
      <c r="S410" s="26"/>
      <c r="T410" s="26"/>
      <c r="U410" s="26"/>
      <c r="V410" s="26"/>
      <c r="W410" s="26"/>
    </row>
    <row r="411" spans="2:23">
      <c r="B411" s="26"/>
      <c r="C411" s="26"/>
      <c r="D411" s="26"/>
      <c r="E411" s="26"/>
      <c r="F411" s="26"/>
      <c r="G411" s="26"/>
      <c r="H411" s="26"/>
      <c r="I411" s="26"/>
      <c r="J411" s="26"/>
      <c r="K411" s="26"/>
      <c r="L411" s="26"/>
      <c r="M411" s="26"/>
      <c r="N411" s="26"/>
      <c r="O411" s="26"/>
      <c r="P411" s="26"/>
      <c r="Q411" s="26"/>
      <c r="R411" s="26"/>
      <c r="S411" s="26"/>
      <c r="T411" s="26"/>
      <c r="U411" s="26"/>
      <c r="V411" s="26"/>
      <c r="W411" s="26"/>
    </row>
    <row r="412" spans="2:23">
      <c r="B412" s="26"/>
      <c r="C412" s="26"/>
      <c r="D412" s="26"/>
      <c r="E412" s="26"/>
      <c r="F412" s="26"/>
      <c r="G412" s="26"/>
      <c r="H412" s="26"/>
      <c r="I412" s="26"/>
      <c r="J412" s="26"/>
      <c r="K412" s="26"/>
      <c r="L412" s="26"/>
      <c r="M412" s="26"/>
      <c r="N412" s="26"/>
      <c r="O412" s="26"/>
      <c r="P412" s="26"/>
      <c r="Q412" s="26"/>
      <c r="R412" s="26"/>
      <c r="S412" s="26"/>
      <c r="T412" s="26"/>
      <c r="U412" s="26"/>
      <c r="V412" s="26"/>
      <c r="W412" s="26"/>
    </row>
    <row r="413" spans="2:23">
      <c r="B413" s="26"/>
      <c r="C413" s="26"/>
      <c r="D413" s="26"/>
      <c r="E413" s="26"/>
      <c r="F413" s="26"/>
      <c r="G413" s="26"/>
      <c r="H413" s="26"/>
      <c r="I413" s="26"/>
      <c r="J413" s="26"/>
      <c r="K413" s="26"/>
      <c r="L413" s="26"/>
      <c r="M413" s="26"/>
      <c r="N413" s="26"/>
      <c r="O413" s="26"/>
      <c r="P413" s="26"/>
      <c r="Q413" s="26"/>
      <c r="R413" s="26"/>
      <c r="S413" s="26"/>
      <c r="T413" s="26"/>
      <c r="U413" s="26"/>
      <c r="V413" s="26"/>
      <c r="W413" s="26"/>
    </row>
    <row r="414" spans="2:23">
      <c r="B414" s="26"/>
      <c r="C414" s="26"/>
      <c r="D414" s="26"/>
      <c r="E414" s="26"/>
      <c r="F414" s="26"/>
      <c r="G414" s="26"/>
      <c r="H414" s="26"/>
      <c r="I414" s="26"/>
      <c r="J414" s="26"/>
      <c r="K414" s="26"/>
      <c r="L414" s="26"/>
      <c r="M414" s="26"/>
      <c r="N414" s="26"/>
      <c r="O414" s="26"/>
      <c r="P414" s="26"/>
      <c r="Q414" s="26"/>
      <c r="R414" s="26"/>
      <c r="S414" s="26"/>
      <c r="T414" s="26"/>
      <c r="U414" s="26"/>
      <c r="V414" s="26"/>
      <c r="W414" s="26"/>
    </row>
    <row r="415" spans="2:23">
      <c r="B415" s="26"/>
      <c r="C415" s="26"/>
      <c r="D415" s="26"/>
      <c r="E415" s="26"/>
      <c r="F415" s="26"/>
      <c r="G415" s="26"/>
      <c r="H415" s="26"/>
      <c r="I415" s="26"/>
      <c r="J415" s="26"/>
      <c r="K415" s="26"/>
      <c r="L415" s="26"/>
      <c r="M415" s="26"/>
      <c r="N415" s="26"/>
      <c r="O415" s="26"/>
      <c r="P415" s="26"/>
      <c r="Q415" s="26"/>
      <c r="R415" s="26"/>
      <c r="S415" s="26"/>
      <c r="T415" s="26"/>
      <c r="U415" s="26"/>
      <c r="V415" s="26"/>
      <c r="W415" s="26"/>
    </row>
    <row r="416" spans="2:23">
      <c r="B416" s="26"/>
      <c r="C416" s="26"/>
      <c r="D416" s="26"/>
      <c r="E416" s="26"/>
      <c r="F416" s="26"/>
      <c r="G416" s="26"/>
      <c r="H416" s="26"/>
      <c r="I416" s="26"/>
      <c r="J416" s="26"/>
      <c r="K416" s="26"/>
      <c r="L416" s="26"/>
      <c r="M416" s="26"/>
      <c r="N416" s="26"/>
      <c r="O416" s="26"/>
      <c r="P416" s="26"/>
      <c r="Q416" s="26"/>
      <c r="R416" s="26"/>
      <c r="S416" s="26"/>
      <c r="T416" s="26"/>
      <c r="U416" s="26"/>
      <c r="V416" s="26"/>
      <c r="W416" s="26"/>
    </row>
    <row r="417" spans="2:23">
      <c r="B417" s="26"/>
      <c r="C417" s="26"/>
      <c r="D417" s="26"/>
      <c r="E417" s="26"/>
      <c r="F417" s="26"/>
      <c r="G417" s="26"/>
      <c r="H417" s="26"/>
      <c r="I417" s="26"/>
      <c r="J417" s="26"/>
      <c r="K417" s="26"/>
      <c r="L417" s="26"/>
      <c r="M417" s="26"/>
      <c r="N417" s="26"/>
      <c r="O417" s="26"/>
      <c r="P417" s="26"/>
      <c r="Q417" s="26"/>
      <c r="R417" s="26"/>
      <c r="S417" s="26"/>
      <c r="T417" s="26"/>
      <c r="U417" s="26"/>
      <c r="V417" s="26"/>
      <c r="W417" s="26"/>
    </row>
    <row r="418" spans="2:23">
      <c r="B418" s="26"/>
      <c r="C418" s="26"/>
      <c r="D418" s="26"/>
      <c r="E418" s="26"/>
      <c r="F418" s="26"/>
      <c r="G418" s="26"/>
      <c r="H418" s="26"/>
      <c r="I418" s="26"/>
      <c r="J418" s="26"/>
      <c r="K418" s="26"/>
      <c r="L418" s="26"/>
      <c r="M418" s="26"/>
      <c r="N418" s="26"/>
      <c r="O418" s="26"/>
      <c r="P418" s="26"/>
      <c r="Q418" s="26"/>
      <c r="R418" s="26"/>
      <c r="S418" s="26"/>
      <c r="T418" s="26"/>
      <c r="U418" s="26"/>
      <c r="V418" s="26"/>
      <c r="W418" s="26"/>
    </row>
    <row r="419" spans="2:23">
      <c r="B419" s="26"/>
      <c r="C419" s="26"/>
      <c r="D419" s="26"/>
      <c r="E419" s="26"/>
      <c r="F419" s="26"/>
      <c r="G419" s="26"/>
      <c r="H419" s="26"/>
      <c r="I419" s="26"/>
      <c r="J419" s="26"/>
      <c r="K419" s="26"/>
      <c r="L419" s="26"/>
      <c r="M419" s="26"/>
      <c r="N419" s="26"/>
      <c r="O419" s="26"/>
      <c r="P419" s="26"/>
      <c r="Q419" s="26"/>
      <c r="R419" s="26"/>
      <c r="S419" s="26"/>
      <c r="T419" s="26"/>
      <c r="U419" s="26"/>
      <c r="V419" s="26"/>
      <c r="W419" s="26"/>
    </row>
    <row r="420" spans="2:23">
      <c r="B420" s="26"/>
      <c r="C420" s="26"/>
      <c r="D420" s="26"/>
      <c r="E420" s="26"/>
      <c r="F420" s="26"/>
      <c r="G420" s="26"/>
      <c r="H420" s="26"/>
      <c r="I420" s="26"/>
      <c r="J420" s="26"/>
      <c r="K420" s="26"/>
      <c r="L420" s="26"/>
      <c r="M420" s="26"/>
      <c r="N420" s="26"/>
      <c r="O420" s="26"/>
      <c r="P420" s="26"/>
      <c r="Q420" s="26"/>
      <c r="R420" s="26"/>
      <c r="S420" s="26"/>
      <c r="T420" s="26"/>
      <c r="U420" s="26"/>
      <c r="V420" s="26"/>
      <c r="W420" s="26"/>
    </row>
    <row r="421" spans="2:23">
      <c r="B421" s="26"/>
      <c r="C421" s="26"/>
      <c r="D421" s="26"/>
      <c r="E421" s="26"/>
      <c r="F421" s="26"/>
      <c r="G421" s="26"/>
      <c r="H421" s="26"/>
      <c r="I421" s="26"/>
      <c r="J421" s="26"/>
      <c r="K421" s="26"/>
      <c r="L421" s="26"/>
      <c r="M421" s="26"/>
      <c r="N421" s="26"/>
      <c r="O421" s="26"/>
      <c r="P421" s="26"/>
      <c r="Q421" s="26"/>
      <c r="R421" s="26"/>
      <c r="S421" s="26"/>
      <c r="T421" s="26"/>
      <c r="U421" s="26"/>
      <c r="V421" s="26"/>
      <c r="W421" s="26"/>
    </row>
    <row r="422" spans="2:23">
      <c r="B422" s="26"/>
      <c r="C422" s="26"/>
      <c r="D422" s="26"/>
      <c r="E422" s="26"/>
      <c r="F422" s="26"/>
      <c r="G422" s="26"/>
      <c r="H422" s="26"/>
      <c r="I422" s="26"/>
      <c r="J422" s="26"/>
      <c r="K422" s="26"/>
      <c r="L422" s="26"/>
      <c r="M422" s="26"/>
      <c r="N422" s="26"/>
      <c r="O422" s="26"/>
      <c r="P422" s="26"/>
      <c r="Q422" s="26"/>
      <c r="R422" s="26"/>
      <c r="S422" s="26"/>
      <c r="T422" s="26"/>
      <c r="U422" s="26"/>
      <c r="V422" s="26"/>
      <c r="W422" s="26"/>
    </row>
    <row r="423" spans="2:23">
      <c r="B423" s="26"/>
      <c r="C423" s="26"/>
      <c r="D423" s="26"/>
      <c r="E423" s="26"/>
      <c r="F423" s="26"/>
      <c r="G423" s="26"/>
      <c r="H423" s="26"/>
      <c r="I423" s="26"/>
      <c r="J423" s="26"/>
      <c r="K423" s="26"/>
      <c r="L423" s="26"/>
      <c r="M423" s="26"/>
      <c r="N423" s="26"/>
      <c r="O423" s="26"/>
      <c r="P423" s="26"/>
      <c r="Q423" s="26"/>
      <c r="R423" s="26"/>
      <c r="S423" s="26"/>
      <c r="T423" s="26"/>
      <c r="U423" s="26"/>
      <c r="V423" s="26"/>
      <c r="W423" s="26"/>
    </row>
    <row r="424" spans="2:23">
      <c r="B424" s="26"/>
      <c r="C424" s="26"/>
      <c r="D424" s="26"/>
      <c r="E424" s="26"/>
      <c r="F424" s="26"/>
      <c r="G424" s="26"/>
      <c r="H424" s="26"/>
      <c r="I424" s="26"/>
      <c r="J424" s="26"/>
      <c r="K424" s="26"/>
      <c r="L424" s="26"/>
      <c r="M424" s="26"/>
      <c r="N424" s="26"/>
      <c r="O424" s="26"/>
      <c r="P424" s="26"/>
      <c r="Q424" s="26"/>
      <c r="R424" s="26"/>
      <c r="S424" s="26"/>
      <c r="T424" s="26"/>
      <c r="U424" s="26"/>
      <c r="V424" s="26"/>
      <c r="W424" s="26"/>
    </row>
    <row r="425" spans="2:23">
      <c r="B425" s="26"/>
      <c r="C425" s="26"/>
      <c r="D425" s="26"/>
      <c r="E425" s="26"/>
      <c r="F425" s="26"/>
      <c r="G425" s="26"/>
      <c r="H425" s="26"/>
      <c r="I425" s="26"/>
      <c r="J425" s="26"/>
      <c r="K425" s="26"/>
      <c r="L425" s="26"/>
      <c r="M425" s="26"/>
      <c r="N425" s="26"/>
      <c r="O425" s="26"/>
      <c r="P425" s="26"/>
      <c r="Q425" s="26"/>
      <c r="R425" s="26"/>
      <c r="S425" s="26"/>
      <c r="T425" s="26"/>
      <c r="U425" s="26"/>
      <c r="V425" s="26"/>
      <c r="W425" s="26"/>
    </row>
    <row r="426" spans="2:23">
      <c r="B426" s="26"/>
      <c r="C426" s="26"/>
      <c r="D426" s="26"/>
      <c r="E426" s="26"/>
      <c r="F426" s="26"/>
      <c r="G426" s="26"/>
      <c r="H426" s="26"/>
      <c r="I426" s="26"/>
      <c r="J426" s="26"/>
      <c r="K426" s="26"/>
      <c r="L426" s="26"/>
      <c r="M426" s="26"/>
      <c r="N426" s="26"/>
      <c r="O426" s="26"/>
      <c r="P426" s="26"/>
      <c r="Q426" s="26"/>
      <c r="R426" s="26"/>
      <c r="S426" s="26"/>
      <c r="T426" s="26"/>
      <c r="U426" s="26"/>
      <c r="V426" s="26"/>
      <c r="W426" s="26"/>
    </row>
    <row r="427" spans="2:23">
      <c r="B427" s="26"/>
      <c r="C427" s="26"/>
      <c r="D427" s="26"/>
      <c r="E427" s="26"/>
      <c r="F427" s="26"/>
      <c r="G427" s="26"/>
      <c r="H427" s="26"/>
      <c r="I427" s="26"/>
      <c r="J427" s="26"/>
      <c r="K427" s="26"/>
      <c r="L427" s="26"/>
      <c r="M427" s="26"/>
      <c r="N427" s="26"/>
      <c r="O427" s="26"/>
      <c r="P427" s="26"/>
      <c r="Q427" s="26"/>
      <c r="R427" s="26"/>
      <c r="S427" s="26"/>
      <c r="T427" s="26"/>
      <c r="U427" s="26"/>
      <c r="V427" s="26"/>
      <c r="W427" s="26"/>
    </row>
    <row r="428" spans="2:23">
      <c r="B428" s="26"/>
      <c r="C428" s="26"/>
      <c r="D428" s="26"/>
      <c r="E428" s="26"/>
      <c r="F428" s="26"/>
      <c r="G428" s="26"/>
      <c r="H428" s="26"/>
      <c r="I428" s="26"/>
      <c r="J428" s="26"/>
      <c r="K428" s="26"/>
      <c r="L428" s="26"/>
      <c r="M428" s="26"/>
      <c r="N428" s="26"/>
      <c r="O428" s="26"/>
      <c r="P428" s="26"/>
      <c r="Q428" s="26"/>
      <c r="R428" s="26"/>
      <c r="S428" s="26"/>
      <c r="T428" s="26"/>
      <c r="U428" s="26"/>
      <c r="V428" s="26"/>
      <c r="W428" s="26"/>
    </row>
    <row r="429" spans="2:23">
      <c r="B429" s="26"/>
      <c r="C429" s="26"/>
      <c r="D429" s="26"/>
      <c r="E429" s="26"/>
      <c r="F429" s="26"/>
      <c r="G429" s="26"/>
      <c r="H429" s="26"/>
      <c r="I429" s="26"/>
      <c r="J429" s="26"/>
      <c r="K429" s="26"/>
      <c r="L429" s="26"/>
      <c r="M429" s="26"/>
      <c r="N429" s="26"/>
      <c r="O429" s="26"/>
      <c r="P429" s="26"/>
      <c r="Q429" s="26"/>
      <c r="R429" s="26"/>
      <c r="S429" s="26"/>
      <c r="T429" s="26"/>
      <c r="U429" s="26"/>
      <c r="V429" s="26"/>
      <c r="W429" s="26"/>
    </row>
    <row r="430" spans="2:23">
      <c r="B430" s="26"/>
      <c r="C430" s="26"/>
      <c r="D430" s="26"/>
      <c r="E430" s="26"/>
      <c r="F430" s="26"/>
      <c r="G430" s="26"/>
      <c r="H430" s="26"/>
      <c r="I430" s="26"/>
      <c r="J430" s="26"/>
      <c r="K430" s="26"/>
      <c r="L430" s="26"/>
      <c r="M430" s="26"/>
      <c r="N430" s="26"/>
      <c r="O430" s="26"/>
      <c r="P430" s="26"/>
      <c r="Q430" s="26"/>
      <c r="R430" s="26"/>
      <c r="S430" s="26"/>
      <c r="T430" s="26"/>
      <c r="U430" s="26"/>
      <c r="V430" s="26"/>
      <c r="W430" s="26"/>
    </row>
    <row r="431" spans="2:23">
      <c r="B431" s="26"/>
      <c r="C431" s="26"/>
      <c r="D431" s="26"/>
      <c r="E431" s="26"/>
      <c r="F431" s="26"/>
      <c r="G431" s="26"/>
      <c r="H431" s="26"/>
      <c r="I431" s="26"/>
      <c r="J431" s="26"/>
      <c r="K431" s="26"/>
      <c r="L431" s="26"/>
      <c r="M431" s="26"/>
      <c r="N431" s="26"/>
      <c r="O431" s="26"/>
      <c r="P431" s="26"/>
      <c r="Q431" s="26"/>
      <c r="R431" s="26"/>
      <c r="S431" s="26"/>
      <c r="T431" s="26"/>
      <c r="U431" s="26"/>
      <c r="V431" s="26"/>
      <c r="W431" s="26"/>
    </row>
    <row r="432" spans="2:23">
      <c r="B432" s="26"/>
      <c r="C432" s="26"/>
      <c r="D432" s="26"/>
      <c r="E432" s="26"/>
      <c r="F432" s="26"/>
      <c r="G432" s="26"/>
      <c r="H432" s="26"/>
      <c r="I432" s="26"/>
      <c r="J432" s="26"/>
      <c r="K432" s="26"/>
      <c r="L432" s="26"/>
      <c r="M432" s="26"/>
      <c r="N432" s="26"/>
      <c r="O432" s="26"/>
      <c r="P432" s="26"/>
      <c r="Q432" s="26"/>
      <c r="R432" s="26"/>
      <c r="S432" s="26"/>
      <c r="T432" s="26"/>
      <c r="U432" s="26"/>
      <c r="V432" s="26"/>
      <c r="W432" s="26"/>
    </row>
    <row r="433" spans="2:23">
      <c r="B433" s="26"/>
      <c r="C433" s="26"/>
      <c r="D433" s="26"/>
      <c r="E433" s="26"/>
      <c r="F433" s="26"/>
      <c r="G433" s="26"/>
      <c r="H433" s="26"/>
      <c r="I433" s="26"/>
      <c r="J433" s="26"/>
      <c r="K433" s="26"/>
      <c r="L433" s="26"/>
      <c r="M433" s="26"/>
      <c r="N433" s="26"/>
      <c r="O433" s="26"/>
      <c r="P433" s="26"/>
      <c r="Q433" s="26"/>
      <c r="R433" s="26"/>
      <c r="S433" s="26"/>
      <c r="T433" s="26"/>
      <c r="U433" s="26"/>
      <c r="V433" s="26"/>
      <c r="W433" s="26"/>
    </row>
    <row r="434" spans="2:23">
      <c r="B434" s="26"/>
      <c r="C434" s="26"/>
      <c r="D434" s="26"/>
      <c r="E434" s="26"/>
      <c r="F434" s="26"/>
      <c r="G434" s="26"/>
      <c r="H434" s="26"/>
      <c r="I434" s="26"/>
      <c r="J434" s="26"/>
      <c r="K434" s="26"/>
      <c r="L434" s="26"/>
      <c r="M434" s="26"/>
      <c r="N434" s="26"/>
      <c r="O434" s="26"/>
      <c r="P434" s="26"/>
      <c r="Q434" s="26"/>
      <c r="R434" s="26"/>
      <c r="S434" s="26"/>
      <c r="T434" s="26"/>
      <c r="U434" s="26"/>
      <c r="V434" s="26"/>
      <c r="W434" s="26"/>
    </row>
  </sheetData>
  <mergeCells count="6">
    <mergeCell ref="K9:M9"/>
    <mergeCell ref="N9:P9"/>
    <mergeCell ref="B2:H5"/>
    <mergeCell ref="B9:D9"/>
    <mergeCell ref="E9:G9"/>
    <mergeCell ref="H9:J9"/>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7FBD7-F443-4B83-B550-8B87428CB393}">
  <dimension ref="A1:C21"/>
  <sheetViews>
    <sheetView tabSelected="1" workbookViewId="0">
      <selection activeCell="P18" sqref="P18"/>
    </sheetView>
  </sheetViews>
  <sheetFormatPr defaultRowHeight="14.4"/>
  <cols>
    <col min="2" max="2" width="10.6640625" customWidth="1"/>
  </cols>
  <sheetData>
    <row r="1" spans="1:3">
      <c r="A1" s="41"/>
      <c r="B1" s="42" t="s">
        <v>148</v>
      </c>
      <c r="C1" s="43" t="s">
        <v>149</v>
      </c>
    </row>
    <row r="2" spans="1:3">
      <c r="A2" s="5" t="s">
        <v>99</v>
      </c>
      <c r="B2" s="47">
        <f>'exp act binary'!$D$23</f>
        <v>7.160000000000033</v>
      </c>
      <c r="C2" s="48">
        <f>'exp act binary'!$F$23</f>
        <v>2.5200000000000187</v>
      </c>
    </row>
    <row r="3" spans="1:3">
      <c r="A3" s="6"/>
      <c r="B3" s="26">
        <f>'exp act binary'!$D$25</f>
        <v>29.880000000000017</v>
      </c>
      <c r="C3" s="29">
        <f>'exp act binary'!$F$25</f>
        <v>33.579999999999963</v>
      </c>
    </row>
    <row r="4" spans="1:3">
      <c r="A4" s="6"/>
      <c r="B4" s="26">
        <f>'exp act binary'!$D$27</f>
        <v>44.084999999999994</v>
      </c>
      <c r="C4" s="29">
        <f>'exp act binary'!$F$27</f>
        <v>41.913333333333348</v>
      </c>
    </row>
    <row r="5" spans="1:3">
      <c r="A5" s="27"/>
      <c r="B5" s="31">
        <f>'exp act binary'!$D$29</f>
        <v>50.585000000000015</v>
      </c>
      <c r="C5" s="32">
        <f>'exp act binary'!$F$29</f>
        <v>49.54666666666666</v>
      </c>
    </row>
    <row r="6" spans="1:3">
      <c r="A6" s="5" t="s">
        <v>107</v>
      </c>
      <c r="B6" s="47">
        <f>'exp act binary'!$D$36</f>
        <v>10.199999999999994</v>
      </c>
      <c r="C6" s="48">
        <v>5.6600000000000135</v>
      </c>
    </row>
    <row r="7" spans="1:3">
      <c r="A7" s="6"/>
      <c r="B7" s="26">
        <f>'exp act binary'!$D$38</f>
        <v>37.544999999999995</v>
      </c>
      <c r="C7" s="29">
        <v>42.519999999999968</v>
      </c>
    </row>
    <row r="8" spans="1:3">
      <c r="A8" s="6"/>
      <c r="B8" s="26">
        <f>'exp act binary'!$D$40</f>
        <v>61.981666666666669</v>
      </c>
      <c r="C8" s="29">
        <v>62.813333333333283</v>
      </c>
    </row>
    <row r="9" spans="1:3">
      <c r="A9" s="27"/>
      <c r="B9" s="31">
        <f>'exp act binary'!$D$42</f>
        <v>67.928333333333327</v>
      </c>
      <c r="C9" s="32">
        <v>73.14666666666669</v>
      </c>
    </row>
    <row r="10" spans="1:3">
      <c r="A10" s="5" t="s">
        <v>112</v>
      </c>
      <c r="B10" s="47">
        <f>'exp act binary'!$D$52</f>
        <v>10.440000000000012</v>
      </c>
      <c r="C10" s="48">
        <v>4.6466666666666434</v>
      </c>
    </row>
    <row r="11" spans="1:3">
      <c r="A11" s="6"/>
      <c r="B11" s="26">
        <f>'exp act binary'!$D$54</f>
        <v>43.988333333333323</v>
      </c>
      <c r="C11" s="29">
        <v>47.399999999999984</v>
      </c>
    </row>
    <row r="12" spans="1:3">
      <c r="A12" s="6"/>
      <c r="B12" s="26">
        <f>'exp act binary'!$D$56</f>
        <v>63.851666666666645</v>
      </c>
      <c r="C12" s="29">
        <v>65.859999999999985</v>
      </c>
    </row>
    <row r="13" spans="1:3">
      <c r="A13" s="27"/>
      <c r="B13" s="31">
        <f>'exp act binary'!$D$58</f>
        <v>69.478333333333339</v>
      </c>
      <c r="C13" s="32">
        <v>79.953333333333305</v>
      </c>
    </row>
    <row r="14" spans="1:3">
      <c r="A14" s="5" t="s">
        <v>116</v>
      </c>
      <c r="B14" s="47">
        <f>'exp act binary'!$D$67</f>
        <v>11.114999999999993</v>
      </c>
      <c r="C14" s="48">
        <f>'exp act binary'!$F$67</f>
        <v>3.6600000000000263</v>
      </c>
    </row>
    <row r="15" spans="1:3">
      <c r="A15" s="6"/>
      <c r="B15" s="26">
        <f>'exp act binary'!$D$69</f>
        <v>42.175000000000018</v>
      </c>
      <c r="C15" s="29">
        <f>'exp act binary'!$F$69</f>
        <v>38.033333333333303</v>
      </c>
    </row>
    <row r="16" spans="1:3">
      <c r="A16" s="6"/>
      <c r="B16" s="26">
        <f>'exp act binary'!$D$71</f>
        <v>62.571666666666658</v>
      </c>
      <c r="C16" s="29">
        <f>'exp act binary'!$F$71</f>
        <v>57.733333333333348</v>
      </c>
    </row>
    <row r="17" spans="1:3">
      <c r="A17" s="27"/>
      <c r="B17" s="31">
        <f>'exp act binary'!$D$73</f>
        <v>66.203333333333347</v>
      </c>
      <c r="C17" s="32">
        <f>'exp act binary'!$F$73</f>
        <v>76.779999999999987</v>
      </c>
    </row>
    <row r="18" spans="1:3">
      <c r="A18" s="5" t="s">
        <v>120</v>
      </c>
      <c r="B18" s="47">
        <f>'exp act binary'!$D$83</f>
        <v>11.355000000000011</v>
      </c>
      <c r="C18" s="48">
        <f>'exp act binary'!$F$83</f>
        <v>3.5999999999999885</v>
      </c>
    </row>
    <row r="19" spans="1:3">
      <c r="A19" s="6"/>
      <c r="B19" s="26">
        <f>'exp act binary'!$D$85</f>
        <v>48.618333333333347</v>
      </c>
      <c r="C19" s="29">
        <f>'exp act binary'!$F$85</f>
        <v>48.053333333333342</v>
      </c>
    </row>
    <row r="20" spans="1:3">
      <c r="A20" s="6"/>
      <c r="B20" s="26">
        <f>'exp act binary'!$D$87</f>
        <v>64.441666666666634</v>
      </c>
      <c r="C20" s="29">
        <f>'exp act binary'!$F$87</f>
        <v>69.95999999999998</v>
      </c>
    </row>
    <row r="21" spans="1:3">
      <c r="A21" s="27"/>
      <c r="B21" s="31">
        <f>'exp act binary'!$D$89</f>
        <v>67.753333333333359</v>
      </c>
      <c r="C21" s="32">
        <f>'exp act binary'!$F$89</f>
        <v>83.840000000000032</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67"/>
  <sheetViews>
    <sheetView topLeftCell="A51" zoomScaleNormal="100" workbookViewId="0">
      <selection activeCell="R50" sqref="R50"/>
    </sheetView>
  </sheetViews>
  <sheetFormatPr defaultRowHeight="14.4"/>
  <cols>
    <col min="2" max="2" width="15.6640625" customWidth="1"/>
    <col min="3" max="3" width="17.33203125" customWidth="1"/>
    <col min="5" max="5" width="15.6640625" customWidth="1"/>
    <col min="6" max="6" width="12.6640625" customWidth="1"/>
    <col min="7" max="7" width="20.6640625" customWidth="1"/>
    <col min="8" max="8" width="17.5546875" customWidth="1"/>
    <col min="9" max="9" width="12.44140625" customWidth="1"/>
  </cols>
  <sheetData>
    <row r="1" spans="1:12">
      <c r="A1" t="s">
        <v>146</v>
      </c>
    </row>
    <row r="2" spans="1:12" ht="15" thickBot="1">
      <c r="E2" t="s">
        <v>123</v>
      </c>
      <c r="G2" t="s">
        <v>124</v>
      </c>
    </row>
    <row r="3" spans="1:12">
      <c r="A3" s="50" t="s">
        <v>125</v>
      </c>
      <c r="B3" s="51" t="s">
        <v>126</v>
      </c>
      <c r="C3" s="51" t="s">
        <v>127</v>
      </c>
      <c r="D3" s="51" t="s">
        <v>128</v>
      </c>
      <c r="E3" s="51" t="s">
        <v>129</v>
      </c>
      <c r="F3" s="52" t="s">
        <v>130</v>
      </c>
      <c r="G3" s="51" t="s">
        <v>131</v>
      </c>
      <c r="H3" s="51" t="s">
        <v>132</v>
      </c>
      <c r="I3" s="52" t="s">
        <v>133</v>
      </c>
      <c r="J3" s="53"/>
      <c r="K3" s="110"/>
    </row>
    <row r="4" spans="1:12" ht="16.2" thickBot="1">
      <c r="A4" s="54"/>
      <c r="B4" s="55"/>
      <c r="C4" s="55"/>
      <c r="D4" s="55"/>
      <c r="E4" s="55"/>
      <c r="F4" s="56" t="s">
        <v>134</v>
      </c>
      <c r="G4" s="55"/>
      <c r="H4" s="55" t="s">
        <v>143</v>
      </c>
      <c r="I4" s="56" t="s">
        <v>135</v>
      </c>
      <c r="J4" s="57" t="s">
        <v>136</v>
      </c>
      <c r="K4" s="111"/>
    </row>
    <row r="5" spans="1:12">
      <c r="A5" s="50" t="s">
        <v>137</v>
      </c>
      <c r="B5" s="51">
        <v>0.5</v>
      </c>
      <c r="C5" s="58">
        <v>181.26</v>
      </c>
      <c r="D5" s="58">
        <v>0</v>
      </c>
      <c r="E5" s="59">
        <v>401.23</v>
      </c>
      <c r="F5" s="60">
        <f>E5-D5-C5-B5</f>
        <v>219.47000000000003</v>
      </c>
      <c r="G5" s="61">
        <v>398.21</v>
      </c>
      <c r="H5" s="2">
        <v>2.6526999999999998</v>
      </c>
      <c r="I5" s="60">
        <f>G5-H5-C5</f>
        <v>214.29730000000001</v>
      </c>
      <c r="J5" s="62">
        <f>F5-I5</f>
        <v>5.1727000000000203</v>
      </c>
      <c r="K5" s="62">
        <f>(J5/F5)*100</f>
        <v>2.3569052717911423</v>
      </c>
      <c r="L5" t="s">
        <v>14</v>
      </c>
    </row>
    <row r="6" spans="1:12">
      <c r="A6" s="54"/>
      <c r="B6" s="55">
        <v>0.5</v>
      </c>
      <c r="C6" s="33">
        <v>182.58</v>
      </c>
      <c r="D6" s="33">
        <v>0.3</v>
      </c>
      <c r="E6" s="28">
        <v>406.31</v>
      </c>
      <c r="F6" s="63">
        <f t="shared" ref="F6:F24" si="0">E6-D6-C6-B6</f>
        <v>222.92999999999998</v>
      </c>
      <c r="G6" s="26">
        <v>351.94</v>
      </c>
      <c r="H6" s="2">
        <v>2.4394</v>
      </c>
      <c r="I6" s="63">
        <f t="shared" ref="I6:I24" si="1">G6-H6-C6</f>
        <v>166.92060000000001</v>
      </c>
      <c r="J6" s="64">
        <f t="shared" ref="J6:J24" si="2">F6-I6</f>
        <v>56.009399999999971</v>
      </c>
      <c r="K6" s="64">
        <f t="shared" ref="K6:K24" si="3">(J6/F6)*100</f>
        <v>25.124209393083021</v>
      </c>
      <c r="L6" t="s">
        <v>15</v>
      </c>
    </row>
    <row r="7" spans="1:12">
      <c r="A7" s="54"/>
      <c r="B7" s="55">
        <v>0.5</v>
      </c>
      <c r="C7" s="33">
        <v>184.36</v>
      </c>
      <c r="D7" s="33">
        <v>0.6</v>
      </c>
      <c r="E7" s="28">
        <v>416.56</v>
      </c>
      <c r="F7" s="63">
        <f t="shared" si="0"/>
        <v>231.09999999999997</v>
      </c>
      <c r="G7" s="26">
        <v>323.95</v>
      </c>
      <c r="H7" s="2">
        <v>2.3302</v>
      </c>
      <c r="I7" s="63">
        <f t="shared" si="1"/>
        <v>137.25979999999998</v>
      </c>
      <c r="J7" s="64">
        <f t="shared" si="2"/>
        <v>93.840199999999982</v>
      </c>
      <c r="K7" s="64">
        <f t="shared" si="3"/>
        <v>40.605884898312418</v>
      </c>
      <c r="L7" t="s">
        <v>16</v>
      </c>
    </row>
    <row r="8" spans="1:12" ht="15" thickBot="1">
      <c r="A8" s="65"/>
      <c r="B8" s="10">
        <v>0.5</v>
      </c>
      <c r="C8" s="66">
        <v>187.02</v>
      </c>
      <c r="D8" s="66">
        <v>1</v>
      </c>
      <c r="E8" s="67">
        <v>415.27</v>
      </c>
      <c r="F8" s="68">
        <f t="shared" si="0"/>
        <v>226.74999999999997</v>
      </c>
      <c r="G8" s="69">
        <v>320.81</v>
      </c>
      <c r="H8" s="11">
        <v>2.5691999999999999</v>
      </c>
      <c r="I8" s="68">
        <f t="shared" si="1"/>
        <v>131.22079999999997</v>
      </c>
      <c r="J8" s="70">
        <f t="shared" si="2"/>
        <v>95.529200000000003</v>
      </c>
      <c r="K8" s="70">
        <f t="shared" si="3"/>
        <v>42.12974641675855</v>
      </c>
      <c r="L8" t="s">
        <v>17</v>
      </c>
    </row>
    <row r="9" spans="1:12" ht="15" thickBot="1">
      <c r="A9" s="50" t="s">
        <v>138</v>
      </c>
      <c r="B9" s="51">
        <v>0.5</v>
      </c>
      <c r="C9" s="58">
        <v>182.34</v>
      </c>
      <c r="D9" s="58">
        <v>0</v>
      </c>
      <c r="E9" s="59">
        <v>410.32</v>
      </c>
      <c r="F9" s="71">
        <f t="shared" si="0"/>
        <v>227.48</v>
      </c>
      <c r="G9" s="61">
        <v>404.35</v>
      </c>
      <c r="H9" s="12">
        <v>2.6406999999999998</v>
      </c>
      <c r="I9" s="72">
        <f t="shared" si="1"/>
        <v>219.36930000000004</v>
      </c>
      <c r="J9" s="62">
        <f t="shared" si="2"/>
        <v>8.1106999999999516</v>
      </c>
      <c r="K9" s="62">
        <f t="shared" si="3"/>
        <v>3.5654563038508669</v>
      </c>
    </row>
    <row r="10" spans="1:12" ht="15" thickBot="1">
      <c r="A10" s="54"/>
      <c r="B10" s="55">
        <v>0.5</v>
      </c>
      <c r="C10" s="33">
        <v>182.96</v>
      </c>
      <c r="D10" s="33">
        <v>0.3</v>
      </c>
      <c r="E10" s="28">
        <v>411.65</v>
      </c>
      <c r="F10" s="71">
        <f t="shared" si="0"/>
        <v>227.88999999999996</v>
      </c>
      <c r="G10" s="26">
        <v>355.31</v>
      </c>
      <c r="H10" s="12">
        <v>2.5139</v>
      </c>
      <c r="I10" s="73">
        <f t="shared" si="1"/>
        <v>169.83610000000002</v>
      </c>
      <c r="J10" s="64">
        <f t="shared" si="2"/>
        <v>58.053899999999942</v>
      </c>
      <c r="K10" s="64">
        <f t="shared" si="3"/>
        <v>25.474527184167776</v>
      </c>
    </row>
    <row r="11" spans="1:12" ht="15" thickBot="1">
      <c r="A11" s="54"/>
      <c r="B11" s="55">
        <v>0.5</v>
      </c>
      <c r="C11" s="33">
        <v>184.57</v>
      </c>
      <c r="D11" s="33">
        <v>0.6</v>
      </c>
      <c r="E11" s="28">
        <v>423.21</v>
      </c>
      <c r="F11" s="71">
        <f t="shared" si="0"/>
        <v>237.53999999999996</v>
      </c>
      <c r="G11" s="26">
        <v>332.62</v>
      </c>
      <c r="H11" s="12">
        <v>2.3784000000000001</v>
      </c>
      <c r="I11" s="73">
        <f t="shared" si="1"/>
        <v>145.67160000000001</v>
      </c>
      <c r="J11" s="64">
        <f t="shared" si="2"/>
        <v>91.868399999999951</v>
      </c>
      <c r="K11" s="64">
        <f t="shared" si="3"/>
        <v>38.674917908562755</v>
      </c>
    </row>
    <row r="12" spans="1:12" ht="15" thickBot="1">
      <c r="A12" s="65"/>
      <c r="B12" s="10">
        <v>0.5</v>
      </c>
      <c r="C12" s="66">
        <v>185.2</v>
      </c>
      <c r="D12" s="66">
        <v>1</v>
      </c>
      <c r="E12" s="67">
        <v>410.25</v>
      </c>
      <c r="F12" s="74">
        <f t="shared" si="0"/>
        <v>223.55</v>
      </c>
      <c r="G12" s="69">
        <v>315.01</v>
      </c>
      <c r="H12" s="12">
        <v>2.2717999999999998</v>
      </c>
      <c r="I12" s="75">
        <f t="shared" si="1"/>
        <v>127.53820000000002</v>
      </c>
      <c r="J12" s="70">
        <f t="shared" si="2"/>
        <v>96.011799999999994</v>
      </c>
      <c r="K12" s="70">
        <f t="shared" si="3"/>
        <v>42.948691567881902</v>
      </c>
    </row>
    <row r="13" spans="1:12" ht="15" thickBot="1">
      <c r="A13" s="50" t="s">
        <v>139</v>
      </c>
      <c r="B13" s="51">
        <v>0.5</v>
      </c>
      <c r="C13" s="58">
        <v>187.46</v>
      </c>
      <c r="D13" s="58">
        <v>0</v>
      </c>
      <c r="E13" s="59">
        <v>405.32</v>
      </c>
      <c r="F13" s="76">
        <f t="shared" si="0"/>
        <v>217.35999999999999</v>
      </c>
      <c r="G13" s="61">
        <v>398.7</v>
      </c>
      <c r="H13" s="12">
        <v>2.6741000000000001</v>
      </c>
      <c r="I13" s="60">
        <f t="shared" si="1"/>
        <v>208.56589999999997</v>
      </c>
      <c r="J13" s="62">
        <f t="shared" si="2"/>
        <v>8.7941000000000145</v>
      </c>
      <c r="K13" s="62">
        <f t="shared" si="3"/>
        <v>4.0458686050791384</v>
      </c>
    </row>
    <row r="14" spans="1:12" ht="15" thickBot="1">
      <c r="A14" s="54"/>
      <c r="B14" s="55">
        <v>0.5</v>
      </c>
      <c r="C14" s="33">
        <v>179.88</v>
      </c>
      <c r="D14" s="33">
        <v>0.3</v>
      </c>
      <c r="E14" s="28">
        <v>406.21</v>
      </c>
      <c r="F14" s="71">
        <f t="shared" si="0"/>
        <v>225.52999999999997</v>
      </c>
      <c r="G14" s="26">
        <v>344.61</v>
      </c>
      <c r="H14" s="12">
        <v>2.4377</v>
      </c>
      <c r="I14" s="63">
        <f t="shared" si="1"/>
        <v>162.29230000000001</v>
      </c>
      <c r="J14" s="64">
        <f t="shared" si="2"/>
        <v>63.237699999999961</v>
      </c>
      <c r="K14" s="64">
        <f t="shared" si="3"/>
        <v>28.039595619208075</v>
      </c>
    </row>
    <row r="15" spans="1:12" ht="15" thickBot="1">
      <c r="A15" s="54"/>
      <c r="B15" s="55">
        <v>0.5</v>
      </c>
      <c r="C15" s="33">
        <v>181.25</v>
      </c>
      <c r="D15" s="33">
        <v>0.6</v>
      </c>
      <c r="E15" s="28">
        <v>402.95</v>
      </c>
      <c r="F15" s="71">
        <f t="shared" si="0"/>
        <v>220.59999999999997</v>
      </c>
      <c r="G15" s="26">
        <v>315.20999999999998</v>
      </c>
      <c r="H15" s="12">
        <v>2.2591999999999999</v>
      </c>
      <c r="I15" s="63">
        <f t="shared" si="1"/>
        <v>131.70079999999996</v>
      </c>
      <c r="J15" s="64">
        <f t="shared" si="2"/>
        <v>88.899200000000008</v>
      </c>
      <c r="K15" s="64">
        <f t="shared" si="3"/>
        <v>40.298821396192217</v>
      </c>
    </row>
    <row r="16" spans="1:12" ht="15" thickBot="1">
      <c r="A16" s="65"/>
      <c r="B16" s="10">
        <v>0.5</v>
      </c>
      <c r="C16" s="66">
        <v>143.61000000000001</v>
      </c>
      <c r="D16" s="66">
        <v>1</v>
      </c>
      <c r="E16" s="67">
        <v>408.56</v>
      </c>
      <c r="F16" s="74">
        <f t="shared" si="0"/>
        <v>263.45</v>
      </c>
      <c r="G16" s="69">
        <v>294.94</v>
      </c>
      <c r="H16" s="25">
        <v>2.3372999999999999</v>
      </c>
      <c r="I16" s="68">
        <f t="shared" si="1"/>
        <v>148.99269999999996</v>
      </c>
      <c r="J16" s="70">
        <f t="shared" si="2"/>
        <v>114.45730000000003</v>
      </c>
      <c r="K16" s="70">
        <f t="shared" si="3"/>
        <v>43.445549440121475</v>
      </c>
    </row>
    <row r="17" spans="1:11">
      <c r="A17" s="50" t="s">
        <v>140</v>
      </c>
      <c r="B17" s="51">
        <v>0.5</v>
      </c>
      <c r="C17" s="58">
        <v>184.56</v>
      </c>
      <c r="D17" s="58">
        <v>0</v>
      </c>
      <c r="E17" s="59">
        <v>399.62</v>
      </c>
      <c r="F17" s="76">
        <f t="shared" si="0"/>
        <v>214.56</v>
      </c>
      <c r="G17" s="61">
        <v>396.23</v>
      </c>
      <c r="H17" s="2">
        <v>2.7208999999999999</v>
      </c>
      <c r="I17" s="72">
        <f t="shared" si="1"/>
        <v>208.94910000000004</v>
      </c>
      <c r="J17" s="62">
        <f t="shared" si="2"/>
        <v>5.6108999999999583</v>
      </c>
      <c r="K17" s="62">
        <f t="shared" si="3"/>
        <v>2.6150727069351034</v>
      </c>
    </row>
    <row r="18" spans="1:11">
      <c r="A18" s="54"/>
      <c r="B18" s="55">
        <v>0.5</v>
      </c>
      <c r="C18" s="33">
        <v>183.94</v>
      </c>
      <c r="D18" s="33">
        <v>0.3</v>
      </c>
      <c r="E18" s="28">
        <v>398.51</v>
      </c>
      <c r="F18" s="71">
        <f t="shared" si="0"/>
        <v>213.76999999999998</v>
      </c>
      <c r="G18" s="26">
        <v>392.52</v>
      </c>
      <c r="H18" s="2">
        <v>2.7374000000000001</v>
      </c>
      <c r="I18" s="73">
        <f t="shared" si="1"/>
        <v>205.8426</v>
      </c>
      <c r="J18" s="64">
        <f t="shared" si="2"/>
        <v>7.9273999999999774</v>
      </c>
      <c r="K18" s="64">
        <f t="shared" si="3"/>
        <v>3.7083781634466852</v>
      </c>
    </row>
    <row r="19" spans="1:11">
      <c r="A19" s="54"/>
      <c r="B19" s="55">
        <v>0.5</v>
      </c>
      <c r="C19" s="33">
        <v>184.68</v>
      </c>
      <c r="D19" s="33">
        <v>0.6</v>
      </c>
      <c r="E19" s="28">
        <v>402.36</v>
      </c>
      <c r="F19" s="71">
        <f t="shared" si="0"/>
        <v>216.57999999999998</v>
      </c>
      <c r="G19" s="26">
        <v>392.62</v>
      </c>
      <c r="H19" s="2">
        <v>2.6934</v>
      </c>
      <c r="I19" s="73">
        <f t="shared" si="1"/>
        <v>205.2466</v>
      </c>
      <c r="J19" s="64">
        <f t="shared" si="2"/>
        <v>11.333399999999983</v>
      </c>
      <c r="K19" s="64">
        <f t="shared" si="3"/>
        <v>5.2328931572628985</v>
      </c>
    </row>
    <row r="20" spans="1:11" ht="15" thickBot="1">
      <c r="A20" s="65"/>
      <c r="B20" s="10">
        <v>0.5</v>
      </c>
      <c r="C20" s="66">
        <v>182.09</v>
      </c>
      <c r="D20" s="66">
        <v>1</v>
      </c>
      <c r="E20" s="67">
        <v>405.61</v>
      </c>
      <c r="F20" s="74">
        <f t="shared" si="0"/>
        <v>222.02</v>
      </c>
      <c r="G20" s="69">
        <v>391.82</v>
      </c>
      <c r="H20" s="11">
        <v>2.6492</v>
      </c>
      <c r="I20" s="75">
        <f t="shared" si="1"/>
        <v>207.08079999999998</v>
      </c>
      <c r="J20" s="70">
        <f t="shared" si="2"/>
        <v>14.939200000000028</v>
      </c>
      <c r="K20" s="70">
        <f t="shared" si="3"/>
        <v>6.7287631744887975</v>
      </c>
    </row>
    <row r="21" spans="1:11">
      <c r="A21" s="50" t="s">
        <v>141</v>
      </c>
      <c r="B21" s="51">
        <v>0.5</v>
      </c>
      <c r="C21" s="58">
        <v>186.77</v>
      </c>
      <c r="D21" s="58">
        <v>0</v>
      </c>
      <c r="E21" s="59">
        <v>406.12</v>
      </c>
      <c r="F21" s="76">
        <f t="shared" si="0"/>
        <v>218.85</v>
      </c>
      <c r="G21" s="61">
        <v>403.62</v>
      </c>
      <c r="H21" s="2">
        <v>2.6713</v>
      </c>
      <c r="I21" s="72">
        <f t="shared" si="1"/>
        <v>214.17870000000002</v>
      </c>
      <c r="J21" s="62">
        <f t="shared" si="2"/>
        <v>4.6712999999999738</v>
      </c>
      <c r="K21" s="62">
        <f t="shared" si="3"/>
        <v>2.1344756682659236</v>
      </c>
    </row>
    <row r="22" spans="1:11">
      <c r="A22" s="54"/>
      <c r="B22" s="55">
        <v>0.5</v>
      </c>
      <c r="C22" s="33">
        <v>185.76</v>
      </c>
      <c r="D22" s="33">
        <v>0.3</v>
      </c>
      <c r="E22" s="28">
        <v>401.23</v>
      </c>
      <c r="F22" s="71">
        <f t="shared" si="0"/>
        <v>214.67000000000002</v>
      </c>
      <c r="G22" s="26">
        <v>380.21</v>
      </c>
      <c r="H22" s="2">
        <v>2.6242999999999999</v>
      </c>
      <c r="I22" s="73">
        <f t="shared" si="1"/>
        <v>191.82569999999998</v>
      </c>
      <c r="J22" s="64">
        <f t="shared" si="2"/>
        <v>22.844300000000032</v>
      </c>
      <c r="K22" s="64">
        <f t="shared" si="3"/>
        <v>10.641589416313426</v>
      </c>
    </row>
    <row r="23" spans="1:11">
      <c r="A23" s="54"/>
      <c r="B23" s="55">
        <v>0.5</v>
      </c>
      <c r="C23" s="33">
        <v>186.53</v>
      </c>
      <c r="D23" s="33">
        <v>0.6</v>
      </c>
      <c r="E23" s="28">
        <v>407.91</v>
      </c>
      <c r="F23" s="71">
        <f t="shared" si="0"/>
        <v>220.28</v>
      </c>
      <c r="G23" s="26">
        <v>357.62</v>
      </c>
      <c r="H23" s="2">
        <v>2.5276999999999998</v>
      </c>
      <c r="I23" s="73">
        <f t="shared" si="1"/>
        <v>168.56230000000002</v>
      </c>
      <c r="J23" s="64">
        <f t="shared" si="2"/>
        <v>51.717699999999979</v>
      </c>
      <c r="K23" s="64">
        <f t="shared" si="3"/>
        <v>23.478164154712175</v>
      </c>
    </row>
    <row r="24" spans="1:11" ht="15" thickBot="1">
      <c r="A24" s="65"/>
      <c r="B24" s="10">
        <v>0.5</v>
      </c>
      <c r="C24" s="66">
        <v>184.53</v>
      </c>
      <c r="D24" s="66">
        <v>1</v>
      </c>
      <c r="E24" s="67">
        <v>410.26</v>
      </c>
      <c r="F24" s="74">
        <f t="shared" si="0"/>
        <v>224.23</v>
      </c>
      <c r="G24" s="69">
        <v>348.92</v>
      </c>
      <c r="H24" s="11">
        <v>2.4843000000000002</v>
      </c>
      <c r="I24" s="75">
        <f t="shared" si="1"/>
        <v>161.9057</v>
      </c>
      <c r="J24" s="70">
        <f t="shared" si="2"/>
        <v>62.324299999999994</v>
      </c>
      <c r="K24" s="70">
        <f t="shared" si="3"/>
        <v>27.794808901574275</v>
      </c>
    </row>
    <row r="25" spans="1:11">
      <c r="A25" s="50" t="s">
        <v>142</v>
      </c>
      <c r="B25" s="51">
        <v>0.5</v>
      </c>
      <c r="C25" s="58">
        <v>185.61</v>
      </c>
      <c r="D25" s="58">
        <v>0</v>
      </c>
      <c r="E25" s="59">
        <v>412.36</v>
      </c>
      <c r="F25" s="76">
        <f t="shared" ref="F25:F28" si="4">E25-D25-C25-B25</f>
        <v>226.25</v>
      </c>
      <c r="G25" s="61">
        <v>406.23</v>
      </c>
      <c r="H25" s="2">
        <v>2.7252999999999998</v>
      </c>
      <c r="I25" s="72">
        <f t="shared" ref="I25:I28" si="5">G25-H25-C25</f>
        <v>217.8947</v>
      </c>
      <c r="J25" s="62">
        <f t="shared" ref="J25:J28" si="6">F25-I25</f>
        <v>8.3552999999999997</v>
      </c>
      <c r="K25" s="62">
        <f t="shared" ref="K25:K28" si="7">(J25/F25)*100</f>
        <v>3.6929502762430939</v>
      </c>
    </row>
    <row r="26" spans="1:11">
      <c r="A26" s="54"/>
      <c r="B26" s="55">
        <v>0.5</v>
      </c>
      <c r="C26" s="33">
        <v>184.93</v>
      </c>
      <c r="D26" s="33">
        <v>0.3</v>
      </c>
      <c r="E26" s="28">
        <v>415.62</v>
      </c>
      <c r="F26" s="71">
        <f t="shared" si="4"/>
        <v>229.89</v>
      </c>
      <c r="G26" s="26">
        <v>369.72</v>
      </c>
      <c r="H26" s="2">
        <v>2.5150999999999999</v>
      </c>
      <c r="I26" s="73">
        <f t="shared" si="5"/>
        <v>182.2749</v>
      </c>
      <c r="J26" s="64">
        <f t="shared" si="6"/>
        <v>47.615099999999984</v>
      </c>
      <c r="K26" s="64">
        <f t="shared" si="7"/>
        <v>20.712123189351423</v>
      </c>
    </row>
    <row r="27" spans="1:11">
      <c r="A27" s="54"/>
      <c r="B27" s="55">
        <v>0.5</v>
      </c>
      <c r="C27" s="33">
        <v>186.51</v>
      </c>
      <c r="D27" s="33">
        <v>0.6</v>
      </c>
      <c r="E27" s="28">
        <v>412.03</v>
      </c>
      <c r="F27" s="71">
        <f t="shared" si="4"/>
        <v>224.41999999999996</v>
      </c>
      <c r="G27" s="26">
        <v>358.61</v>
      </c>
      <c r="H27" s="2">
        <v>2.4897999999999998</v>
      </c>
      <c r="I27" s="73">
        <f t="shared" si="5"/>
        <v>169.61020000000002</v>
      </c>
      <c r="J27" s="64">
        <f t="shared" si="6"/>
        <v>54.809799999999939</v>
      </c>
      <c r="K27" s="64">
        <f t="shared" si="7"/>
        <v>24.422867837091143</v>
      </c>
    </row>
    <row r="28" spans="1:11" ht="15" thickBot="1">
      <c r="A28" s="65"/>
      <c r="B28" s="10">
        <v>0.5</v>
      </c>
      <c r="C28" s="66">
        <v>184.63</v>
      </c>
      <c r="D28" s="66">
        <v>1</v>
      </c>
      <c r="E28" s="67">
        <v>412.36</v>
      </c>
      <c r="F28" s="74">
        <f t="shared" si="4"/>
        <v>226.23000000000002</v>
      </c>
      <c r="G28" s="69">
        <v>351.96</v>
      </c>
      <c r="H28" s="11">
        <v>2.5156999999999998</v>
      </c>
      <c r="I28" s="75">
        <f t="shared" si="5"/>
        <v>164.8143</v>
      </c>
      <c r="J28" s="70">
        <f t="shared" si="6"/>
        <v>61.415700000000015</v>
      </c>
      <c r="K28" s="70">
        <f t="shared" si="7"/>
        <v>27.147460548998808</v>
      </c>
    </row>
    <row r="52" spans="2:14">
      <c r="B52" t="s">
        <v>147</v>
      </c>
    </row>
    <row r="53" spans="2:14">
      <c r="B53" s="9"/>
      <c r="C53" s="91" t="s">
        <v>140</v>
      </c>
      <c r="D53" s="93"/>
      <c r="E53" s="91" t="s">
        <v>141</v>
      </c>
      <c r="F53" s="93"/>
      <c r="G53" s="91" t="s">
        <v>142</v>
      </c>
      <c r="H53" s="93"/>
      <c r="I53" s="91" t="s">
        <v>137</v>
      </c>
      <c r="J53" s="93"/>
      <c r="K53" s="91" t="s">
        <v>138</v>
      </c>
      <c r="L53" s="93"/>
      <c r="M53" s="92" t="s">
        <v>139</v>
      </c>
      <c r="N53" s="93"/>
    </row>
    <row r="54" spans="2:14">
      <c r="B54" s="55"/>
      <c r="C54" s="6" t="s">
        <v>144</v>
      </c>
      <c r="D54" s="15" t="s">
        <v>145</v>
      </c>
      <c r="E54" s="6" t="s">
        <v>144</v>
      </c>
      <c r="F54" s="15" t="s">
        <v>145</v>
      </c>
      <c r="G54" s="6" t="s">
        <v>144</v>
      </c>
      <c r="H54" s="15" t="s">
        <v>145</v>
      </c>
      <c r="I54" s="6" t="s">
        <v>144</v>
      </c>
      <c r="J54" s="15" t="s">
        <v>145</v>
      </c>
      <c r="K54" s="6" t="s">
        <v>144</v>
      </c>
      <c r="L54" s="15" t="s">
        <v>145</v>
      </c>
      <c r="M54" t="s">
        <v>144</v>
      </c>
      <c r="N54" s="15" t="s">
        <v>145</v>
      </c>
    </row>
    <row r="55" spans="2:14">
      <c r="B55" s="55">
        <v>0</v>
      </c>
      <c r="C55" s="28">
        <v>2.6150727069351034</v>
      </c>
      <c r="D55" s="29">
        <v>3.82</v>
      </c>
      <c r="E55" s="28">
        <v>2.1344756682659236</v>
      </c>
      <c r="F55" s="29">
        <v>6.54</v>
      </c>
      <c r="G55" s="28">
        <v>3.6929502762430939</v>
      </c>
      <c r="H55" s="29">
        <v>5.08</v>
      </c>
      <c r="I55" s="28">
        <v>2.3569052717911423</v>
      </c>
      <c r="J55" s="29">
        <v>11.86</v>
      </c>
      <c r="K55" s="28">
        <v>3.5654563038508669</v>
      </c>
      <c r="L55" s="29">
        <v>15.7</v>
      </c>
      <c r="M55" s="26">
        <v>4.0458686050791384</v>
      </c>
      <c r="N55" s="29">
        <v>16.059999999999999</v>
      </c>
    </row>
    <row r="56" spans="2:14">
      <c r="B56" s="55">
        <v>2.8</v>
      </c>
      <c r="C56" s="28">
        <v>3.71</v>
      </c>
      <c r="D56" s="29">
        <v>5.92</v>
      </c>
      <c r="E56" s="28">
        <v>10.641589416313426</v>
      </c>
      <c r="F56" s="29">
        <v>26.58</v>
      </c>
      <c r="G56" s="28">
        <v>20.712123189351423</v>
      </c>
      <c r="H56" s="29">
        <v>40.74</v>
      </c>
      <c r="I56" s="28">
        <v>25.124209393083021</v>
      </c>
      <c r="J56" s="29">
        <v>56.6</v>
      </c>
      <c r="K56" s="28">
        <v>25.474527184167776</v>
      </c>
      <c r="L56" s="29">
        <v>48.8</v>
      </c>
      <c r="M56" s="26">
        <v>28.039595619208075</v>
      </c>
      <c r="N56" s="29">
        <v>63.26</v>
      </c>
    </row>
    <row r="57" spans="2:14">
      <c r="B57" s="55">
        <v>5.6</v>
      </c>
      <c r="C57" s="28">
        <v>5.2328931572628985</v>
      </c>
      <c r="D57" s="29">
        <v>8.68</v>
      </c>
      <c r="E57" s="28">
        <v>23.478164154712175</v>
      </c>
      <c r="F57" s="29">
        <v>45.38</v>
      </c>
      <c r="G57" s="28">
        <v>24.422867837091143</v>
      </c>
      <c r="H57" s="29">
        <v>50.62</v>
      </c>
      <c r="I57" s="28">
        <v>40.605884898312418</v>
      </c>
      <c r="J57" s="29">
        <v>82</v>
      </c>
      <c r="K57" s="28">
        <v>38.674917908562755</v>
      </c>
      <c r="L57" s="29">
        <v>76.8</v>
      </c>
      <c r="M57" s="26">
        <v>40.298821396192217</v>
      </c>
      <c r="N57" s="29">
        <v>81.2</v>
      </c>
    </row>
    <row r="58" spans="2:14">
      <c r="B58" s="16">
        <v>9.3000000000000007</v>
      </c>
      <c r="C58" s="30">
        <v>6.73</v>
      </c>
      <c r="D58" s="32">
        <v>12.18</v>
      </c>
      <c r="E58" s="30">
        <v>27.794808901574275</v>
      </c>
      <c r="F58" s="32">
        <v>50.08</v>
      </c>
      <c r="G58" s="30">
        <v>27.147460548998808</v>
      </c>
      <c r="H58" s="32">
        <v>52.8</v>
      </c>
      <c r="I58" s="30">
        <v>42.12974641675855</v>
      </c>
      <c r="J58" s="32">
        <v>91.2</v>
      </c>
      <c r="K58" s="30">
        <v>42.948691567881902</v>
      </c>
      <c r="L58" s="32">
        <v>86.4</v>
      </c>
      <c r="M58" s="31">
        <v>43.445549440121475</v>
      </c>
      <c r="N58" s="32">
        <v>84.86</v>
      </c>
    </row>
    <row r="60" spans="2:14">
      <c r="C60" s="81"/>
    </row>
    <row r="61" spans="2:14">
      <c r="C61" s="81"/>
    </row>
    <row r="62" spans="2:14">
      <c r="C62" s="81"/>
    </row>
    <row r="63" spans="2:14">
      <c r="C63" s="81"/>
    </row>
    <row r="64" spans="2:14">
      <c r="C64" s="81"/>
    </row>
    <row r="65" spans="3:3">
      <c r="C65" s="81"/>
    </row>
    <row r="66" spans="3:3">
      <c r="C66" s="81"/>
    </row>
    <row r="67" spans="3:3" ht="15" thickBot="1">
      <c r="C67" s="83"/>
    </row>
  </sheetData>
  <mergeCells count="11">
    <mergeCell ref="C64:C65"/>
    <mergeCell ref="C66:C67"/>
    <mergeCell ref="M53:N53"/>
    <mergeCell ref="C60:C61"/>
    <mergeCell ref="C62:C63"/>
    <mergeCell ref="K3:K4"/>
    <mergeCell ref="C53:D53"/>
    <mergeCell ref="E53:F53"/>
    <mergeCell ref="G53:H53"/>
    <mergeCell ref="I53:J53"/>
    <mergeCell ref="K53:L5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TiO2 0</vt:lpstr>
      <vt:lpstr>TiO2 1</vt:lpstr>
      <vt:lpstr>TiO2 2</vt:lpstr>
      <vt:lpstr>TiO2 3</vt:lpstr>
      <vt:lpstr>CB 1</vt:lpstr>
      <vt:lpstr>CB 2</vt:lpstr>
      <vt:lpstr>CB 3</vt:lpstr>
      <vt:lpstr>Sheet1</vt:lpstr>
      <vt:lpstr>Sheet2</vt:lpstr>
      <vt:lpstr>exp act binary</vt:lpstr>
      <vt:lpstr>Sheet3</vt:lpstr>
      <vt:lpstr>water recovery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Deven Savani</dc:creator>
  <cp:lastModifiedBy>Siddhi Sanjay Kulkarni</cp:lastModifiedBy>
  <dcterms:created xsi:type="dcterms:W3CDTF">2015-06-05T18:19:34Z</dcterms:created>
  <dcterms:modified xsi:type="dcterms:W3CDTF">2024-08-11T18:40:16Z</dcterms:modified>
</cp:coreProperties>
</file>