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theme/themeOverride1.xml" ContentType="application/vnd.openxmlformats-officedocument.themeOverrid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theme/themeOverride2.xml" ContentType="application/vnd.openxmlformats-officedocument.themeOverrid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theme/themeOverride3.xml" ContentType="application/vnd.openxmlformats-officedocument.themeOverrid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theme/themeOverride4.xml" ContentType="application/vnd.openxmlformats-officedocument.themeOverrid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8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Thesis pendrive\Kulkarni Siddhi Sanjay\Flotation\"/>
    </mc:Choice>
  </mc:AlternateContent>
  <xr:revisionPtr revIDLastSave="0" documentId="13_ncr:1_{6F18C57E-82FF-46E4-A439-A427A33082FF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rep 1" sheetId="2" r:id="rId1"/>
    <sheet name="water rec 1" sheetId="3" r:id="rId2"/>
    <sheet name="rep 2" sheetId="4" r:id="rId3"/>
    <sheet name="water rec 2" sheetId="5" r:id="rId4"/>
    <sheet name="rep 3" sheetId="6" r:id="rId5"/>
    <sheet name="water rec 3" sheetId="7" r:id="rId6"/>
    <sheet name="cumm rep" sheetId="8" r:id="rId7"/>
    <sheet name="cumm water rec" sheetId="9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9" l="1"/>
  <c r="G6" i="9"/>
  <c r="H5" i="9"/>
  <c r="I5" i="9" s="1"/>
  <c r="R16" i="9"/>
  <c r="S16" i="9" s="1"/>
  <c r="Q16" i="9"/>
  <c r="R15" i="9"/>
  <c r="S15" i="9" s="1"/>
  <c r="Q15" i="9"/>
  <c r="R14" i="9"/>
  <c r="S14" i="9" s="1"/>
  <c r="Q14" i="9"/>
  <c r="R13" i="9"/>
  <c r="S13" i="9" s="1"/>
  <c r="Q13" i="9"/>
  <c r="AB8" i="9"/>
  <c r="AC8" i="9" s="1"/>
  <c r="AA8" i="9"/>
  <c r="AB7" i="9"/>
  <c r="AC7" i="9" s="1"/>
  <c r="AA7" i="9"/>
  <c r="AB6" i="9"/>
  <c r="AC6" i="9" s="1"/>
  <c r="AA6" i="9"/>
  <c r="AB5" i="9"/>
  <c r="AC5" i="9" s="1"/>
  <c r="AA5" i="9"/>
  <c r="R8" i="9"/>
  <c r="S8" i="9" s="1"/>
  <c r="Q8" i="9"/>
  <c r="R7" i="9"/>
  <c r="S7" i="9" s="1"/>
  <c r="Q7" i="9"/>
  <c r="R6" i="9"/>
  <c r="S6" i="9" s="1"/>
  <c r="Q6" i="9"/>
  <c r="R5" i="9"/>
  <c r="S5" i="9" s="1"/>
  <c r="Q5" i="9"/>
  <c r="H16" i="9"/>
  <c r="I16" i="9" s="1"/>
  <c r="G16" i="9"/>
  <c r="H15" i="9"/>
  <c r="I15" i="9" s="1"/>
  <c r="G15" i="9"/>
  <c r="H14" i="9"/>
  <c r="I14" i="9" s="1"/>
  <c r="G14" i="9"/>
  <c r="H13" i="9"/>
  <c r="I13" i="9" s="1"/>
  <c r="G13" i="9"/>
  <c r="H7" i="9"/>
  <c r="I7" i="9" s="1"/>
  <c r="G7" i="9"/>
  <c r="G5" i="9"/>
  <c r="I24" i="7"/>
  <c r="F24" i="7"/>
  <c r="I23" i="7"/>
  <c r="F23" i="7"/>
  <c r="I22" i="7"/>
  <c r="F22" i="7"/>
  <c r="I21" i="7"/>
  <c r="F21" i="7"/>
  <c r="I20" i="7"/>
  <c r="J20" i="7" s="1"/>
  <c r="K20" i="7" s="1"/>
  <c r="F20" i="7"/>
  <c r="I19" i="7"/>
  <c r="F19" i="7"/>
  <c r="I18" i="7"/>
  <c r="F18" i="7"/>
  <c r="I17" i="7"/>
  <c r="F17" i="7"/>
  <c r="I16" i="7"/>
  <c r="F16" i="7"/>
  <c r="I15" i="7"/>
  <c r="F15" i="7"/>
  <c r="I14" i="7"/>
  <c r="F14" i="7"/>
  <c r="I13" i="7"/>
  <c r="F13" i="7"/>
  <c r="I12" i="7"/>
  <c r="F12" i="7"/>
  <c r="I11" i="7"/>
  <c r="F11" i="7"/>
  <c r="I10" i="7"/>
  <c r="F10" i="7"/>
  <c r="I9" i="7"/>
  <c r="J9" i="7" s="1"/>
  <c r="K9" i="7" s="1"/>
  <c r="F9" i="7"/>
  <c r="I8" i="7"/>
  <c r="J8" i="7" s="1"/>
  <c r="K8" i="7" s="1"/>
  <c r="F8" i="7"/>
  <c r="I7" i="7"/>
  <c r="F7" i="7"/>
  <c r="I6" i="7"/>
  <c r="F6" i="7"/>
  <c r="I5" i="7"/>
  <c r="F5" i="7"/>
  <c r="I24" i="5"/>
  <c r="F24" i="5"/>
  <c r="I23" i="5"/>
  <c r="F23" i="5"/>
  <c r="I22" i="5"/>
  <c r="F22" i="5"/>
  <c r="I21" i="5"/>
  <c r="F21" i="5"/>
  <c r="I20" i="5"/>
  <c r="F20" i="5"/>
  <c r="I19" i="5"/>
  <c r="F19" i="5"/>
  <c r="I18" i="5"/>
  <c r="F18" i="5"/>
  <c r="I17" i="5"/>
  <c r="F17" i="5"/>
  <c r="I16" i="5"/>
  <c r="F16" i="5"/>
  <c r="I15" i="5"/>
  <c r="F15" i="5"/>
  <c r="I14" i="5"/>
  <c r="F14" i="5"/>
  <c r="I13" i="5"/>
  <c r="F13" i="5"/>
  <c r="I12" i="5"/>
  <c r="F12" i="5"/>
  <c r="I11" i="5"/>
  <c r="F11" i="5"/>
  <c r="I10" i="5"/>
  <c r="F10" i="5"/>
  <c r="I9" i="5"/>
  <c r="F9" i="5"/>
  <c r="I8" i="5"/>
  <c r="F8" i="5"/>
  <c r="I7" i="5"/>
  <c r="F7" i="5"/>
  <c r="I6" i="5"/>
  <c r="F6" i="5"/>
  <c r="I5" i="5"/>
  <c r="F5" i="5"/>
  <c r="J5" i="5" s="1"/>
  <c r="K5" i="5" s="1"/>
  <c r="F21" i="3"/>
  <c r="F22" i="3"/>
  <c r="F23" i="3"/>
  <c r="F24" i="3"/>
  <c r="Q13" i="2"/>
  <c r="S12" i="2" s="1"/>
  <c r="Q12" i="2"/>
  <c r="T12" i="2" s="1"/>
  <c r="Q11" i="2"/>
  <c r="S10" i="2" s="1"/>
  <c r="Q10" i="2"/>
  <c r="T10" i="2" s="1"/>
  <c r="Q9" i="2"/>
  <c r="S8" i="2" s="1"/>
  <c r="Q8" i="2"/>
  <c r="Q7" i="2"/>
  <c r="S6" i="2"/>
  <c r="Q6" i="2"/>
  <c r="F20" i="3"/>
  <c r="F19" i="3"/>
  <c r="F18" i="3"/>
  <c r="F17" i="3"/>
  <c r="F16" i="3"/>
  <c r="F15" i="3"/>
  <c r="F14" i="3"/>
  <c r="F13" i="3"/>
  <c r="F12" i="3"/>
  <c r="F11" i="3"/>
  <c r="F10" i="3"/>
  <c r="F9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J22" i="3" s="1"/>
  <c r="K22" i="3" s="1"/>
  <c r="I23" i="3"/>
  <c r="J23" i="3" s="1"/>
  <c r="K23" i="3" s="1"/>
  <c r="I24" i="3"/>
  <c r="J24" i="3" s="1"/>
  <c r="K24" i="3" s="1"/>
  <c r="F6" i="3"/>
  <c r="F7" i="3"/>
  <c r="F8" i="3"/>
  <c r="F5" i="3"/>
  <c r="I6" i="3"/>
  <c r="I7" i="3"/>
  <c r="I8" i="3"/>
  <c r="I5" i="3"/>
  <c r="J5" i="3" s="1"/>
  <c r="K5" i="3" s="1"/>
  <c r="Q21" i="8"/>
  <c r="T21" i="8" s="1"/>
  <c r="Q19" i="8"/>
  <c r="T19" i="8" s="1"/>
  <c r="R59" i="8"/>
  <c r="U59" i="8" s="1"/>
  <c r="Q59" i="8"/>
  <c r="T59" i="8" s="1"/>
  <c r="P59" i="8"/>
  <c r="S59" i="8" s="1"/>
  <c r="O59" i="8"/>
  <c r="N59" i="8"/>
  <c r="M59" i="8"/>
  <c r="R57" i="8"/>
  <c r="U57" i="8" s="1"/>
  <c r="Q57" i="8"/>
  <c r="T57" i="8" s="1"/>
  <c r="P57" i="8"/>
  <c r="S57" i="8" s="1"/>
  <c r="O57" i="8"/>
  <c r="N57" i="8"/>
  <c r="M57" i="8"/>
  <c r="R55" i="8"/>
  <c r="U55" i="8" s="1"/>
  <c r="Q55" i="8"/>
  <c r="T55" i="8" s="1"/>
  <c r="P55" i="8"/>
  <c r="S55" i="8" s="1"/>
  <c r="O55" i="8"/>
  <c r="N55" i="8"/>
  <c r="M55" i="8"/>
  <c r="R53" i="8"/>
  <c r="U53" i="8" s="1"/>
  <c r="Q53" i="8"/>
  <c r="T53" i="8" s="1"/>
  <c r="P53" i="8"/>
  <c r="S53" i="8" s="1"/>
  <c r="O53" i="8"/>
  <c r="N53" i="8"/>
  <c r="M53" i="8"/>
  <c r="R47" i="8"/>
  <c r="U47" i="8" s="1"/>
  <c r="Q47" i="8"/>
  <c r="T47" i="8" s="1"/>
  <c r="P47" i="8"/>
  <c r="S47" i="8" s="1"/>
  <c r="O47" i="8"/>
  <c r="N47" i="8"/>
  <c r="M47" i="8"/>
  <c r="R45" i="8"/>
  <c r="U45" i="8" s="1"/>
  <c r="Q45" i="8"/>
  <c r="T45" i="8" s="1"/>
  <c r="P45" i="8"/>
  <c r="S45" i="8" s="1"/>
  <c r="O45" i="8"/>
  <c r="N45" i="8"/>
  <c r="M45" i="8"/>
  <c r="R43" i="8"/>
  <c r="U43" i="8" s="1"/>
  <c r="Q43" i="8"/>
  <c r="T43" i="8" s="1"/>
  <c r="P43" i="8"/>
  <c r="S43" i="8" s="1"/>
  <c r="O43" i="8"/>
  <c r="N43" i="8"/>
  <c r="M43" i="8"/>
  <c r="R41" i="8"/>
  <c r="U41" i="8" s="1"/>
  <c r="Q41" i="8"/>
  <c r="T41" i="8" s="1"/>
  <c r="P41" i="8"/>
  <c r="S41" i="8" s="1"/>
  <c r="O41" i="8"/>
  <c r="N41" i="8"/>
  <c r="M41" i="8"/>
  <c r="T35" i="8"/>
  <c r="R35" i="8"/>
  <c r="U35" i="8" s="1"/>
  <c r="Q35" i="8"/>
  <c r="P35" i="8"/>
  <c r="S35" i="8" s="1"/>
  <c r="O35" i="8"/>
  <c r="N35" i="8"/>
  <c r="M35" i="8"/>
  <c r="R33" i="8"/>
  <c r="U33" i="8" s="1"/>
  <c r="Q33" i="8"/>
  <c r="T33" i="8" s="1"/>
  <c r="P33" i="8"/>
  <c r="S33" i="8" s="1"/>
  <c r="O33" i="8"/>
  <c r="N33" i="8"/>
  <c r="M33" i="8"/>
  <c r="R31" i="8"/>
  <c r="U31" i="8" s="1"/>
  <c r="Q31" i="8"/>
  <c r="T31" i="8" s="1"/>
  <c r="P31" i="8"/>
  <c r="S31" i="8" s="1"/>
  <c r="O31" i="8"/>
  <c r="N31" i="8"/>
  <c r="M31" i="8"/>
  <c r="R29" i="8"/>
  <c r="U29" i="8" s="1"/>
  <c r="Q29" i="8"/>
  <c r="T29" i="8" s="1"/>
  <c r="P29" i="8"/>
  <c r="S29" i="8" s="1"/>
  <c r="O29" i="8"/>
  <c r="N29" i="8"/>
  <c r="M29" i="8"/>
  <c r="R23" i="8"/>
  <c r="U23" i="8" s="1"/>
  <c r="Q23" i="8"/>
  <c r="T23" i="8" s="1"/>
  <c r="P23" i="8"/>
  <c r="S23" i="8" s="1"/>
  <c r="O23" i="8"/>
  <c r="N23" i="8"/>
  <c r="M23" i="8"/>
  <c r="R21" i="8"/>
  <c r="U21" i="8" s="1"/>
  <c r="P21" i="8"/>
  <c r="S21" i="8" s="1"/>
  <c r="O21" i="8"/>
  <c r="M21" i="8"/>
  <c r="R19" i="8"/>
  <c r="U19" i="8" s="1"/>
  <c r="P19" i="8"/>
  <c r="S19" i="8" s="1"/>
  <c r="O19" i="8"/>
  <c r="M19" i="8"/>
  <c r="R17" i="8"/>
  <c r="U17" i="8" s="1"/>
  <c r="Q17" i="8"/>
  <c r="T17" i="8" s="1"/>
  <c r="P17" i="8"/>
  <c r="S17" i="8" s="1"/>
  <c r="O17" i="8"/>
  <c r="N17" i="8"/>
  <c r="M17" i="8"/>
  <c r="P7" i="8"/>
  <c r="S7" i="8" s="1"/>
  <c r="Q7" i="8"/>
  <c r="T7" i="8" s="1"/>
  <c r="R7" i="8"/>
  <c r="U7" i="8" s="1"/>
  <c r="P9" i="8"/>
  <c r="S9" i="8" s="1"/>
  <c r="Q9" i="8"/>
  <c r="T9" i="8" s="1"/>
  <c r="R9" i="8"/>
  <c r="U9" i="8" s="1"/>
  <c r="P11" i="8"/>
  <c r="S11" i="8" s="1"/>
  <c r="Q11" i="8"/>
  <c r="T11" i="8" s="1"/>
  <c r="R11" i="8"/>
  <c r="U11" i="8" s="1"/>
  <c r="Q5" i="8"/>
  <c r="T5" i="8" s="1"/>
  <c r="R5" i="8"/>
  <c r="U5" i="8" s="1"/>
  <c r="P5" i="8"/>
  <c r="S5" i="8" s="1"/>
  <c r="M7" i="8"/>
  <c r="N7" i="8"/>
  <c r="O7" i="8"/>
  <c r="M9" i="8"/>
  <c r="N9" i="8"/>
  <c r="O9" i="8"/>
  <c r="M11" i="8"/>
  <c r="N11" i="8"/>
  <c r="O11" i="8"/>
  <c r="N5" i="8"/>
  <c r="O5" i="8"/>
  <c r="M5" i="8"/>
  <c r="J23" i="7" l="1"/>
  <c r="K23" i="7" s="1"/>
  <c r="J8" i="5"/>
  <c r="K8" i="5" s="1"/>
  <c r="J16" i="7"/>
  <c r="K16" i="7" s="1"/>
  <c r="J8" i="3"/>
  <c r="K8" i="3" s="1"/>
  <c r="J7" i="3"/>
  <c r="K7" i="3" s="1"/>
  <c r="J6" i="3"/>
  <c r="K6" i="3" s="1"/>
  <c r="J22" i="7"/>
  <c r="K22" i="7" s="1"/>
  <c r="R6" i="2"/>
  <c r="U6" i="2" s="1"/>
  <c r="H6" i="9"/>
  <c r="I6" i="9" s="1"/>
  <c r="H8" i="9"/>
  <c r="I8" i="9" s="1"/>
  <c r="J21" i="7"/>
  <c r="K21" i="7" s="1"/>
  <c r="J19" i="7"/>
  <c r="K19" i="7" s="1"/>
  <c r="J20" i="5"/>
  <c r="K20" i="5" s="1"/>
  <c r="J17" i="5"/>
  <c r="K17" i="5" s="1"/>
  <c r="J14" i="7"/>
  <c r="K14" i="7" s="1"/>
  <c r="J16" i="5"/>
  <c r="K16" i="5" s="1"/>
  <c r="J13" i="5"/>
  <c r="K13" i="5" s="1"/>
  <c r="J11" i="7"/>
  <c r="K11" i="7" s="1"/>
  <c r="J12" i="5"/>
  <c r="K12" i="5" s="1"/>
  <c r="J9" i="5"/>
  <c r="K9" i="5" s="1"/>
  <c r="J6" i="7"/>
  <c r="K6" i="7" s="1"/>
  <c r="J24" i="7"/>
  <c r="K24" i="7" s="1"/>
  <c r="J18" i="7"/>
  <c r="K18" i="7" s="1"/>
  <c r="J17" i="7"/>
  <c r="K17" i="7" s="1"/>
  <c r="J12" i="7"/>
  <c r="K12" i="7" s="1"/>
  <c r="J10" i="7"/>
  <c r="K10" i="7" s="1"/>
  <c r="J7" i="7"/>
  <c r="K7" i="7" s="1"/>
  <c r="J5" i="7"/>
  <c r="K5" i="7" s="1"/>
  <c r="J15" i="7"/>
  <c r="K15" i="7" s="1"/>
  <c r="J13" i="7"/>
  <c r="K13" i="7" s="1"/>
  <c r="J24" i="5"/>
  <c r="K24" i="5" s="1"/>
  <c r="J7" i="5"/>
  <c r="K7" i="5" s="1"/>
  <c r="J11" i="5"/>
  <c r="K11" i="5" s="1"/>
  <c r="J15" i="5"/>
  <c r="K15" i="5" s="1"/>
  <c r="J19" i="5"/>
  <c r="K19" i="5" s="1"/>
  <c r="J23" i="5"/>
  <c r="K23" i="5" s="1"/>
  <c r="J21" i="5"/>
  <c r="K21" i="5" s="1"/>
  <c r="J6" i="5"/>
  <c r="K6" i="5" s="1"/>
  <c r="J10" i="5"/>
  <c r="K10" i="5" s="1"/>
  <c r="J14" i="5"/>
  <c r="K14" i="5" s="1"/>
  <c r="J18" i="5"/>
  <c r="K18" i="5" s="1"/>
  <c r="J22" i="5"/>
  <c r="K22" i="5" s="1"/>
  <c r="R8" i="2"/>
  <c r="U8" i="2" s="1"/>
  <c r="T6" i="2"/>
  <c r="T8" i="2"/>
  <c r="J21" i="3"/>
  <c r="K21" i="3" s="1"/>
  <c r="R12" i="2"/>
  <c r="U12" i="2" s="1"/>
  <c r="V12" i="2" s="1"/>
  <c r="R10" i="2"/>
  <c r="U10" i="2" s="1"/>
  <c r="V10" i="2" s="1"/>
  <c r="J20" i="3"/>
  <c r="K20" i="3" s="1"/>
  <c r="J19" i="3"/>
  <c r="K19" i="3" s="1"/>
  <c r="J18" i="3"/>
  <c r="K18" i="3" s="1"/>
  <c r="J17" i="3"/>
  <c r="K17" i="3" s="1"/>
  <c r="J16" i="3"/>
  <c r="K16" i="3" s="1"/>
  <c r="J15" i="3"/>
  <c r="K15" i="3" s="1"/>
  <c r="J14" i="3"/>
  <c r="K14" i="3" s="1"/>
  <c r="J13" i="3"/>
  <c r="K13" i="3" s="1"/>
  <c r="J11" i="3"/>
  <c r="K11" i="3" s="1"/>
  <c r="J9" i="3"/>
  <c r="K9" i="3" s="1"/>
  <c r="J10" i="3"/>
  <c r="K10" i="3" s="1"/>
  <c r="J12" i="3"/>
  <c r="K12" i="3" s="1"/>
  <c r="N21" i="8"/>
  <c r="N19" i="8"/>
  <c r="V6" i="2" l="1"/>
  <c r="V8" i="2"/>
  <c r="F45" i="6"/>
  <c r="H44" i="6" s="1"/>
  <c r="F44" i="6"/>
  <c r="I44" i="6" s="1"/>
  <c r="F43" i="6"/>
  <c r="F42" i="6"/>
  <c r="I42" i="6" s="1"/>
  <c r="F41" i="6"/>
  <c r="H40" i="6" s="1"/>
  <c r="F40" i="6"/>
  <c r="I40" i="6" s="1"/>
  <c r="F39" i="6"/>
  <c r="H38" i="6" s="1"/>
  <c r="F38" i="6"/>
  <c r="F37" i="6"/>
  <c r="H36" i="6" s="1"/>
  <c r="F36" i="6"/>
  <c r="F35" i="6"/>
  <c r="H34" i="6" s="1"/>
  <c r="F34" i="6"/>
  <c r="I34" i="6" s="1"/>
  <c r="F33" i="6"/>
  <c r="H32" i="6" s="1"/>
  <c r="F32" i="6"/>
  <c r="F31" i="6"/>
  <c r="H30" i="6" s="1"/>
  <c r="F30" i="6"/>
  <c r="I30" i="6" s="1"/>
  <c r="F29" i="6"/>
  <c r="H28" i="6" s="1"/>
  <c r="F28" i="6"/>
  <c r="I28" i="6" s="1"/>
  <c r="F27" i="6"/>
  <c r="F26" i="6"/>
  <c r="I26" i="6" s="1"/>
  <c r="F25" i="6"/>
  <c r="H24" i="6" s="1"/>
  <c r="F24" i="6"/>
  <c r="I24" i="6" s="1"/>
  <c r="F23" i="6"/>
  <c r="H22" i="6" s="1"/>
  <c r="F22" i="6"/>
  <c r="F21" i="6"/>
  <c r="H20" i="6" s="1"/>
  <c r="F20" i="6"/>
  <c r="F19" i="6"/>
  <c r="H18" i="6" s="1"/>
  <c r="F18" i="6"/>
  <c r="F17" i="6"/>
  <c r="H16" i="6" s="1"/>
  <c r="F16" i="6"/>
  <c r="F15" i="6"/>
  <c r="H14" i="6" s="1"/>
  <c r="F14" i="6"/>
  <c r="I14" i="6" s="1"/>
  <c r="F13" i="6"/>
  <c r="H12" i="6" s="1"/>
  <c r="F12" i="6"/>
  <c r="I12" i="6" s="1"/>
  <c r="F11" i="6"/>
  <c r="F10" i="6"/>
  <c r="I10" i="6" s="1"/>
  <c r="F9" i="6"/>
  <c r="H8" i="6" s="1"/>
  <c r="F8" i="6"/>
  <c r="I8" i="6" s="1"/>
  <c r="F7" i="6"/>
  <c r="H6" i="6" s="1"/>
  <c r="F6" i="6"/>
  <c r="G16" i="6" l="1"/>
  <c r="J16" i="6" s="1"/>
  <c r="G42" i="6"/>
  <c r="J42" i="6" s="1"/>
  <c r="G38" i="6"/>
  <c r="J38" i="6" s="1"/>
  <c r="I38" i="6"/>
  <c r="G36" i="6"/>
  <c r="J36" i="6" s="1"/>
  <c r="I36" i="6"/>
  <c r="G34" i="6"/>
  <c r="J34" i="6" s="1"/>
  <c r="K34" i="6" s="1"/>
  <c r="G32" i="6"/>
  <c r="J32" i="6" s="1"/>
  <c r="G26" i="6"/>
  <c r="J26" i="6" s="1"/>
  <c r="G22" i="6"/>
  <c r="J22" i="6" s="1"/>
  <c r="I22" i="6"/>
  <c r="G20" i="6"/>
  <c r="J20" i="6" s="1"/>
  <c r="I20" i="6"/>
  <c r="G18" i="6"/>
  <c r="J18" i="6" s="1"/>
  <c r="I18" i="6"/>
  <c r="G10" i="6"/>
  <c r="J10" i="6" s="1"/>
  <c r="G6" i="6"/>
  <c r="J6" i="6" s="1"/>
  <c r="I6" i="6"/>
  <c r="G30" i="6"/>
  <c r="J30" i="6" s="1"/>
  <c r="K30" i="6" s="1"/>
  <c r="G12" i="6"/>
  <c r="J12" i="6" s="1"/>
  <c r="K12" i="6" s="1"/>
  <c r="I16" i="6"/>
  <c r="G28" i="6"/>
  <c r="J28" i="6" s="1"/>
  <c r="K28" i="6" s="1"/>
  <c r="I32" i="6"/>
  <c r="G44" i="6"/>
  <c r="J44" i="6" s="1"/>
  <c r="K44" i="6" s="1"/>
  <c r="G8" i="6"/>
  <c r="J8" i="6" s="1"/>
  <c r="K8" i="6" s="1"/>
  <c r="H10" i="6"/>
  <c r="G24" i="6"/>
  <c r="J24" i="6" s="1"/>
  <c r="K24" i="6" s="1"/>
  <c r="H26" i="6"/>
  <c r="G40" i="6"/>
  <c r="J40" i="6" s="1"/>
  <c r="K40" i="6" s="1"/>
  <c r="H42" i="6"/>
  <c r="G14" i="6"/>
  <c r="J14" i="6" s="1"/>
  <c r="K14" i="6" s="1"/>
  <c r="F45" i="4"/>
  <c r="H44" i="4" s="1"/>
  <c r="F44" i="4"/>
  <c r="I44" i="4" s="1"/>
  <c r="F43" i="4"/>
  <c r="H42" i="4" s="1"/>
  <c r="F42" i="4"/>
  <c r="I42" i="4" s="1"/>
  <c r="F41" i="4"/>
  <c r="H40" i="4" s="1"/>
  <c r="F40" i="4"/>
  <c r="I40" i="4" s="1"/>
  <c r="F39" i="4"/>
  <c r="H38" i="4" s="1"/>
  <c r="F38" i="4"/>
  <c r="F37" i="4"/>
  <c r="H36" i="4" s="1"/>
  <c r="F36" i="4"/>
  <c r="F35" i="4"/>
  <c r="H34" i="4" s="1"/>
  <c r="F34" i="4"/>
  <c r="F33" i="4"/>
  <c r="H32" i="4" s="1"/>
  <c r="F32" i="4"/>
  <c r="F31" i="4"/>
  <c r="H30" i="4" s="1"/>
  <c r="F30" i="4"/>
  <c r="I30" i="4" s="1"/>
  <c r="F29" i="4"/>
  <c r="H28" i="4" s="1"/>
  <c r="F28" i="4"/>
  <c r="F27" i="4"/>
  <c r="H26" i="4" s="1"/>
  <c r="F26" i="4"/>
  <c r="I26" i="4" s="1"/>
  <c r="F25" i="4"/>
  <c r="H24" i="4" s="1"/>
  <c r="F24" i="4"/>
  <c r="I24" i="4" s="1"/>
  <c r="F23" i="4"/>
  <c r="H22" i="4" s="1"/>
  <c r="F22" i="4"/>
  <c r="F21" i="4"/>
  <c r="H20" i="4" s="1"/>
  <c r="F20" i="4"/>
  <c r="F19" i="4"/>
  <c r="H18" i="4" s="1"/>
  <c r="F18" i="4"/>
  <c r="I18" i="4" s="1"/>
  <c r="F17" i="4"/>
  <c r="H16" i="4" s="1"/>
  <c r="F16" i="4"/>
  <c r="F15" i="4"/>
  <c r="H14" i="4" s="1"/>
  <c r="F14" i="4"/>
  <c r="I14" i="4" s="1"/>
  <c r="F13" i="4"/>
  <c r="H12" i="4" s="1"/>
  <c r="F12" i="4"/>
  <c r="F11" i="4"/>
  <c r="H10" i="4" s="1"/>
  <c r="F10" i="4"/>
  <c r="I10" i="4" s="1"/>
  <c r="F9" i="4"/>
  <c r="H8" i="4" s="1"/>
  <c r="F8" i="4"/>
  <c r="I8" i="4" s="1"/>
  <c r="F7" i="4"/>
  <c r="H6" i="4" s="1"/>
  <c r="F6" i="4"/>
  <c r="F22" i="2"/>
  <c r="I22" i="2" s="1"/>
  <c r="F23" i="2"/>
  <c r="F24" i="2"/>
  <c r="I24" i="2" s="1"/>
  <c r="F25" i="2"/>
  <c r="H24" i="2" s="1"/>
  <c r="F26" i="2"/>
  <c r="I26" i="2" s="1"/>
  <c r="F27" i="2"/>
  <c r="H26" i="2" s="1"/>
  <c r="F28" i="2"/>
  <c r="I28" i="2" s="1"/>
  <c r="F29" i="2"/>
  <c r="H28" i="2" s="1"/>
  <c r="F21" i="2"/>
  <c r="H20" i="2" s="1"/>
  <c r="F45" i="2"/>
  <c r="H44" i="2" s="1"/>
  <c r="F44" i="2"/>
  <c r="I44" i="2" s="1"/>
  <c r="F43" i="2"/>
  <c r="H42" i="2" s="1"/>
  <c r="F42" i="2"/>
  <c r="I42" i="2" s="1"/>
  <c r="F41" i="2"/>
  <c r="H40" i="2" s="1"/>
  <c r="F40" i="2"/>
  <c r="I40" i="2" s="1"/>
  <c r="F39" i="2"/>
  <c r="H38" i="2" s="1"/>
  <c r="F38" i="2"/>
  <c r="I38" i="2" s="1"/>
  <c r="F37" i="2"/>
  <c r="H36" i="2" s="1"/>
  <c r="F36" i="2"/>
  <c r="I36" i="2" s="1"/>
  <c r="F35" i="2"/>
  <c r="H34" i="2" s="1"/>
  <c r="F34" i="2"/>
  <c r="I34" i="2" s="1"/>
  <c r="F33" i="2"/>
  <c r="H32" i="2" s="1"/>
  <c r="F32" i="2"/>
  <c r="F31" i="2"/>
  <c r="H30" i="2" s="1"/>
  <c r="F30" i="2"/>
  <c r="I30" i="2" s="1"/>
  <c r="H22" i="2"/>
  <c r="F20" i="2"/>
  <c r="I20" i="2" s="1"/>
  <c r="F19" i="2"/>
  <c r="H18" i="2" s="1"/>
  <c r="F18" i="2"/>
  <c r="F17" i="2"/>
  <c r="H16" i="2" s="1"/>
  <c r="F16" i="2"/>
  <c r="F15" i="2"/>
  <c r="H14" i="2" s="1"/>
  <c r="F14" i="2"/>
  <c r="I14" i="2" s="1"/>
  <c r="F13" i="2"/>
  <c r="H12" i="2" s="1"/>
  <c r="F12" i="2"/>
  <c r="I12" i="2" s="1"/>
  <c r="F11" i="2"/>
  <c r="H10" i="2" s="1"/>
  <c r="F10" i="2"/>
  <c r="I10" i="2" s="1"/>
  <c r="F9" i="2"/>
  <c r="H8" i="2" s="1"/>
  <c r="F8" i="2"/>
  <c r="I8" i="2" s="1"/>
  <c r="F7" i="2"/>
  <c r="H6" i="2" s="1"/>
  <c r="F6" i="2"/>
  <c r="I6" i="2" s="1"/>
  <c r="K18" i="6" l="1"/>
  <c r="K16" i="6"/>
  <c r="K20" i="6"/>
  <c r="K36" i="6"/>
  <c r="K42" i="6"/>
  <c r="K38" i="6"/>
  <c r="K32" i="6"/>
  <c r="K26" i="6"/>
  <c r="K22" i="6"/>
  <c r="K10" i="6"/>
  <c r="K6" i="6"/>
  <c r="G38" i="4"/>
  <c r="J38" i="4" s="1"/>
  <c r="I38" i="4"/>
  <c r="G36" i="4"/>
  <c r="J36" i="4" s="1"/>
  <c r="I36" i="4"/>
  <c r="G34" i="4"/>
  <c r="J34" i="4" s="1"/>
  <c r="I34" i="4"/>
  <c r="G32" i="4"/>
  <c r="J32" i="4" s="1"/>
  <c r="I32" i="4"/>
  <c r="G30" i="4"/>
  <c r="J30" i="4" s="1"/>
  <c r="K30" i="4" s="1"/>
  <c r="G28" i="4"/>
  <c r="J28" i="4" s="1"/>
  <c r="G20" i="4"/>
  <c r="J20" i="4" s="1"/>
  <c r="G16" i="4"/>
  <c r="J16" i="4" s="1"/>
  <c r="I16" i="4"/>
  <c r="G14" i="4"/>
  <c r="J14" i="4" s="1"/>
  <c r="K14" i="4" s="1"/>
  <c r="G32" i="2"/>
  <c r="J32" i="2" s="1"/>
  <c r="G12" i="4"/>
  <c r="J12" i="4" s="1"/>
  <c r="G6" i="4"/>
  <c r="J6" i="4" s="1"/>
  <c r="I6" i="4"/>
  <c r="G22" i="4"/>
  <c r="J22" i="4" s="1"/>
  <c r="I22" i="4"/>
  <c r="I20" i="4"/>
  <c r="G18" i="4"/>
  <c r="J18" i="4" s="1"/>
  <c r="K18" i="4" s="1"/>
  <c r="G44" i="4"/>
  <c r="J44" i="4" s="1"/>
  <c r="K44" i="4" s="1"/>
  <c r="G10" i="4"/>
  <c r="J10" i="4" s="1"/>
  <c r="K10" i="4" s="1"/>
  <c r="G26" i="4"/>
  <c r="J26" i="4" s="1"/>
  <c r="K26" i="4" s="1"/>
  <c r="G42" i="4"/>
  <c r="J42" i="4" s="1"/>
  <c r="K42" i="4" s="1"/>
  <c r="G8" i="4"/>
  <c r="J8" i="4" s="1"/>
  <c r="K8" i="4" s="1"/>
  <c r="I12" i="4"/>
  <c r="G24" i="4"/>
  <c r="J24" i="4" s="1"/>
  <c r="K24" i="4" s="1"/>
  <c r="I28" i="4"/>
  <c r="G40" i="4"/>
  <c r="J40" i="4" s="1"/>
  <c r="K40" i="4" s="1"/>
  <c r="G16" i="2"/>
  <c r="J16" i="2" s="1"/>
  <c r="I32" i="2"/>
  <c r="G30" i="2"/>
  <c r="J30" i="2" s="1"/>
  <c r="K30" i="2" s="1"/>
  <c r="G38" i="2"/>
  <c r="J38" i="2" s="1"/>
  <c r="K38" i="2" s="1"/>
  <c r="G26" i="2"/>
  <c r="J26" i="2" s="1"/>
  <c r="K26" i="2" s="1"/>
  <c r="I16" i="2"/>
  <c r="G18" i="2"/>
  <c r="J18" i="2" s="1"/>
  <c r="I18" i="2"/>
  <c r="G10" i="2"/>
  <c r="J10" i="2" s="1"/>
  <c r="K10" i="2" s="1"/>
  <c r="G44" i="2"/>
  <c r="J44" i="2" s="1"/>
  <c r="K44" i="2" s="1"/>
  <c r="G42" i="2"/>
  <c r="J42" i="2" s="1"/>
  <c r="K42" i="2" s="1"/>
  <c r="G40" i="2"/>
  <c r="J40" i="2" s="1"/>
  <c r="K40" i="2" s="1"/>
  <c r="G36" i="2"/>
  <c r="J36" i="2" s="1"/>
  <c r="K36" i="2" s="1"/>
  <c r="G34" i="2"/>
  <c r="J34" i="2" s="1"/>
  <c r="K34" i="2" s="1"/>
  <c r="G14" i="2"/>
  <c r="J14" i="2" s="1"/>
  <c r="K14" i="2" s="1"/>
  <c r="G12" i="2"/>
  <c r="J12" i="2" s="1"/>
  <c r="K12" i="2" s="1"/>
  <c r="G28" i="2"/>
  <c r="J28" i="2" s="1"/>
  <c r="K28" i="2" s="1"/>
  <c r="G8" i="2"/>
  <c r="J8" i="2" s="1"/>
  <c r="K8" i="2" s="1"/>
  <c r="G24" i="2"/>
  <c r="J24" i="2" s="1"/>
  <c r="K24" i="2" s="1"/>
  <c r="G6" i="2"/>
  <c r="J6" i="2" s="1"/>
  <c r="K6" i="2" s="1"/>
  <c r="G22" i="2"/>
  <c r="J22" i="2" s="1"/>
  <c r="K22" i="2" s="1"/>
  <c r="G20" i="2"/>
  <c r="J20" i="2" s="1"/>
  <c r="K20" i="2" s="1"/>
  <c r="K6" i="4" l="1"/>
  <c r="K38" i="4"/>
  <c r="K20" i="4"/>
  <c r="K32" i="4"/>
  <c r="K36" i="4"/>
  <c r="K34" i="4"/>
  <c r="K22" i="4"/>
  <c r="K28" i="4"/>
  <c r="K16" i="4"/>
  <c r="K32" i="2"/>
  <c r="K12" i="4"/>
  <c r="K18" i="2"/>
  <c r="K16" i="2"/>
</calcChain>
</file>

<file path=xl/sharedStrings.xml><?xml version="1.0" encoding="utf-8"?>
<sst xmlns="http://schemas.openxmlformats.org/spreadsheetml/2006/main" count="485" uniqueCount="63">
  <si>
    <t>250 mg + 250 mg</t>
  </si>
  <si>
    <t>200 ml DI water</t>
  </si>
  <si>
    <t>weight before (g)</t>
  </si>
  <si>
    <t>weight after drying (g)</t>
  </si>
  <si>
    <t>sample retrieved (g)</t>
  </si>
  <si>
    <t>loss (g)</t>
  </si>
  <si>
    <t>total (%)</t>
  </si>
  <si>
    <t>C0T0</t>
  </si>
  <si>
    <t>C20T20</t>
  </si>
  <si>
    <t>C20T40</t>
  </si>
  <si>
    <t>C40T20</t>
  </si>
  <si>
    <t>C40T40</t>
  </si>
  <si>
    <t>HB content</t>
  </si>
  <si>
    <t>HB1</t>
  </si>
  <si>
    <t>HB2</t>
  </si>
  <si>
    <t>HB3</t>
  </si>
  <si>
    <t>HB0</t>
  </si>
  <si>
    <t>sample in tail (%)</t>
  </si>
  <si>
    <t>sample in conc (%)</t>
  </si>
  <si>
    <t>sample lost (%)</t>
  </si>
  <si>
    <t>C</t>
  </si>
  <si>
    <t>T</t>
  </si>
  <si>
    <t>water recovery</t>
  </si>
  <si>
    <t>particle wt (g)</t>
  </si>
  <si>
    <t>empty beaker wt (g)</t>
  </si>
  <si>
    <t>HB (g)</t>
  </si>
  <si>
    <t>water in (g)</t>
  </si>
  <si>
    <t>dried particle wt (g)</t>
  </si>
  <si>
    <t>mixture</t>
  </si>
  <si>
    <t>water+part+HB (g)</t>
  </si>
  <si>
    <t>total in</t>
  </si>
  <si>
    <t>total out</t>
  </si>
  <si>
    <t>water out (g)</t>
  </si>
  <si>
    <t>no concentrate</t>
  </si>
  <si>
    <t>mean</t>
  </si>
  <si>
    <t>std dev</t>
  </si>
  <si>
    <t>95 % confidence interval</t>
  </si>
  <si>
    <t>rep 2</t>
  </si>
  <si>
    <t>tail</t>
  </si>
  <si>
    <t>concentrate</t>
  </si>
  <si>
    <t>loss</t>
  </si>
  <si>
    <t>rep 3</t>
  </si>
  <si>
    <t>conc</t>
  </si>
  <si>
    <t>rep 1</t>
  </si>
  <si>
    <r>
      <t xml:space="preserve">x </t>
    </r>
    <r>
      <rPr>
        <sz val="11"/>
        <color rgb="FF0D0D0D"/>
        <rFont val="Calibri"/>
        <family val="2"/>
        <scheme val="minor"/>
      </rPr>
      <t xml:space="preserve">± </t>
    </r>
    <r>
      <rPr>
        <sz val="11"/>
        <color theme="9"/>
        <rFont val="Calibri"/>
        <family val="2"/>
        <scheme val="minor"/>
      </rPr>
      <t>t(s/​√n)</t>
    </r>
    <r>
      <rPr>
        <i/>
        <sz val="11"/>
        <color theme="9"/>
        <rFont val="Calibri"/>
        <family val="2"/>
        <scheme val="minor"/>
      </rPr>
      <t xml:space="preserve"> </t>
    </r>
    <r>
      <rPr>
        <i/>
        <sz val="11"/>
        <color rgb="FF0D0D0D"/>
        <rFont val="Calibri"/>
        <family val="2"/>
        <scheme val="minor"/>
      </rPr>
      <t>{t=1.96, n= 3 repititions}</t>
    </r>
  </si>
  <si>
    <t>CI C0T0</t>
  </si>
  <si>
    <t>CI C20T20</t>
  </si>
  <si>
    <t>CI C20T40</t>
  </si>
  <si>
    <t>CI C40T20</t>
  </si>
  <si>
    <t>CI C40T40</t>
  </si>
  <si>
    <t>water+part(g)+beaker</t>
  </si>
  <si>
    <r>
      <t>(tail) (m</t>
    </r>
    <r>
      <rPr>
        <vertAlign val="subscript"/>
        <sz val="11"/>
        <color theme="1"/>
        <rFont val="Calibri"/>
        <family val="2"/>
        <scheme val="minor"/>
      </rPr>
      <t>w,t)</t>
    </r>
  </si>
  <si>
    <r>
      <t>m</t>
    </r>
    <r>
      <rPr>
        <vertAlign val="subscript"/>
        <sz val="11"/>
        <color theme="1"/>
        <rFont val="Calibri"/>
        <family val="2"/>
        <scheme val="minor"/>
      </rPr>
      <t>w,f</t>
    </r>
  </si>
  <si>
    <r>
      <t>m</t>
    </r>
    <r>
      <rPr>
        <vertAlign val="subscript"/>
        <sz val="11"/>
        <color theme="1"/>
        <rFont val="Calibri"/>
        <family val="2"/>
        <scheme val="minor"/>
      </rPr>
      <t>w,c</t>
    </r>
  </si>
  <si>
    <t>REP 4</t>
  </si>
  <si>
    <t xml:space="preserve"> recovery in conc (%) (avg)</t>
  </si>
  <si>
    <t>rep 1 (4)</t>
  </si>
  <si>
    <t xml:space="preserve">rep 1 </t>
  </si>
  <si>
    <r>
      <rPr>
        <sz val="11"/>
        <color theme="1"/>
        <rFont val="Calibri"/>
        <family val="2"/>
        <scheme val="minor"/>
      </rPr>
      <t>r</t>
    </r>
    <r>
      <rPr>
        <vertAlign val="subscript"/>
        <sz val="11"/>
        <color theme="1"/>
        <rFont val="Calibri"/>
        <family val="2"/>
        <scheme val="minor"/>
      </rPr>
      <t>wc</t>
    </r>
  </si>
  <si>
    <t>95 % CI</t>
  </si>
  <si>
    <t>Rw</t>
  </si>
  <si>
    <t>Rm</t>
  </si>
  <si>
    <t>Recovery in conc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</si>
</sst>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7">
    <font>
      <sz val="11"/>
      <color theme="1"/>
      <name val="Calibri"/>
      <family val="2"/>
      <scheme val="minor"/>
    </font>
    <font>
      <i/>
      <sz val="11"/>
      <color rgb="FF0D0D0D"/>
      <name val="Calibri"/>
      <family val="2"/>
      <scheme val="minor"/>
    </font>
    <font>
      <sz val="11"/>
      <color rgb="FF0D0D0D"/>
      <name val="Calibri"/>
      <family val="2"/>
      <scheme val="minor"/>
    </font>
    <font>
      <sz val="11"/>
      <color theme="9"/>
      <name val="Calibri"/>
      <family val="2"/>
      <scheme val="minor"/>
    </font>
    <font>
      <i/>
      <sz val="11"/>
      <color theme="9"/>
      <name val="Calibri"/>
      <family val="2"/>
      <scheme val="minor"/>
    </font>
    <font>
      <i/>
      <sz val="12"/>
      <color rgb="FF0D0D0D"/>
      <name val="KaTeX_Math"/>
    </font>
    <font>
      <vertAlign val="subscript"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3" xfId="0" applyBorder="1"/>
    <xf numFmtId="0" fontId="0" fillId="0" borderId="11" xfId="0" applyBorder="1"/>
    <xf numFmtId="0" fontId="0" fillId="0" borderId="12" xfId="0" applyBorder="1"/>
    <xf numFmtId="0" fontId="0" fillId="2" borderId="13" xfId="0" applyFill="1" applyBorder="1"/>
    <xf numFmtId="2" fontId="0" fillId="0" borderId="0" xfId="0" applyNumberFormat="1"/>
    <xf numFmtId="0" fontId="0" fillId="0" borderId="14" xfId="0" applyBorder="1"/>
    <xf numFmtId="0" fontId="0" fillId="0" borderId="10" xfId="0" applyBorder="1"/>
    <xf numFmtId="0" fontId="0" fillId="0" borderId="9" xfId="0" applyBorder="1"/>
    <xf numFmtId="2" fontId="0" fillId="0" borderId="3" xfId="0" applyNumberFormat="1" applyBorder="1"/>
    <xf numFmtId="2" fontId="0" fillId="0" borderId="9" xfId="0" applyNumberFormat="1" applyBorder="1"/>
    <xf numFmtId="2" fontId="0" fillId="0" borderId="7" xfId="0" applyNumberFormat="1" applyBorder="1"/>
    <xf numFmtId="164" fontId="0" fillId="0" borderId="12" xfId="0" applyNumberFormat="1" applyBorder="1"/>
    <xf numFmtId="164" fontId="0" fillId="0" borderId="13" xfId="0" applyNumberFormat="1" applyBorder="1"/>
    <xf numFmtId="164" fontId="0" fillId="0" borderId="5" xfId="0" applyNumberFormat="1" applyBorder="1"/>
    <xf numFmtId="164" fontId="0" fillId="0" borderId="1" xfId="0" applyNumberFormat="1" applyBorder="1"/>
    <xf numFmtId="164" fontId="0" fillId="0" borderId="9" xfId="0" applyNumberFormat="1" applyBorder="1"/>
    <xf numFmtId="164" fontId="0" fillId="2" borderId="13" xfId="0" applyNumberFormat="1" applyFill="1" applyBorder="1"/>
    <xf numFmtId="164" fontId="0" fillId="3" borderId="12" xfId="0" applyNumberFormat="1" applyFill="1" applyBorder="1"/>
    <xf numFmtId="0" fontId="0" fillId="3" borderId="0" xfId="0" applyFill="1"/>
    <xf numFmtId="0" fontId="1" fillId="0" borderId="0" xfId="0" applyFont="1"/>
    <xf numFmtId="0" fontId="5" fillId="0" borderId="0" xfId="0" applyFont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1" xfId="0" applyBorder="1"/>
    <xf numFmtId="0" fontId="0" fillId="0" borderId="22" xfId="0" applyBorder="1"/>
    <xf numFmtId="2" fontId="0" fillId="0" borderId="21" xfId="0" applyNumberFormat="1" applyBorder="1"/>
    <xf numFmtId="2" fontId="0" fillId="0" borderId="22" xfId="0" applyNumberFormat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2" fontId="0" fillId="0" borderId="23" xfId="0" applyNumberFormat="1" applyBorder="1"/>
    <xf numFmtId="2" fontId="0" fillId="0" borderId="24" xfId="0" applyNumberFormat="1" applyBorder="1"/>
    <xf numFmtId="2" fontId="0" fillId="0" borderId="25" xfId="0" applyNumberFormat="1" applyBorder="1"/>
    <xf numFmtId="0" fontId="0" fillId="4" borderId="0" xfId="0" applyFill="1"/>
    <xf numFmtId="2" fontId="0" fillId="0" borderId="27" xfId="0" applyNumberFormat="1" applyBorder="1"/>
    <xf numFmtId="2" fontId="0" fillId="0" borderId="28" xfId="0" applyNumberFormat="1" applyBorder="1"/>
    <xf numFmtId="2" fontId="0" fillId="0" borderId="29" xfId="0" applyNumberFormat="1" applyBorder="1"/>
    <xf numFmtId="2" fontId="0" fillId="0" borderId="30" xfId="0" applyNumberFormat="1" applyBorder="1"/>
    <xf numFmtId="2" fontId="0" fillId="0" borderId="26" xfId="0" applyNumberFormat="1" applyBorder="1"/>
    <xf numFmtId="2" fontId="0" fillId="0" borderId="31" xfId="0" applyNumberFormat="1" applyBorder="1"/>
    <xf numFmtId="2" fontId="0" fillId="0" borderId="32" xfId="0" applyNumberFormat="1" applyBorder="1"/>
    <xf numFmtId="0" fontId="0" fillId="3" borderId="3" xfId="0" applyFill="1" applyBorder="1"/>
    <xf numFmtId="0" fontId="0" fillId="3" borderId="9" xfId="0" applyFill="1" applyBorder="1"/>
    <xf numFmtId="2" fontId="0" fillId="3" borderId="26" xfId="0" applyNumberFormat="1" applyFill="1" applyBorder="1"/>
    <xf numFmtId="2" fontId="0" fillId="3" borderId="27" xfId="0" applyNumberFormat="1" applyFill="1" applyBorder="1"/>
    <xf numFmtId="2" fontId="0" fillId="3" borderId="28" xfId="0" applyNumberFormat="1" applyFill="1" applyBorder="1"/>
    <xf numFmtId="2" fontId="0" fillId="3" borderId="9" xfId="0" applyNumberFormat="1" applyFill="1" applyBorder="1"/>
    <xf numFmtId="2" fontId="0" fillId="3" borderId="7" xfId="0" applyNumberFormat="1" applyFill="1" applyBorder="1"/>
    <xf numFmtId="2" fontId="0" fillId="3" borderId="3" xfId="0" applyNumberFormat="1" applyFill="1" applyBorder="1"/>
    <xf numFmtId="2" fontId="0" fillId="3" borderId="4" xfId="0" applyNumberFormat="1" applyFill="1" applyBorder="1"/>
    <xf numFmtId="2" fontId="0" fillId="3" borderId="14" xfId="0" applyNumberFormat="1" applyFill="1" applyBorder="1"/>
    <xf numFmtId="2" fontId="0" fillId="3" borderId="8" xfId="0" applyNumberFormat="1" applyFill="1" applyBorder="1"/>
    <xf numFmtId="0" fontId="0" fillId="5" borderId="9" xfId="0" applyFill="1" applyBorder="1"/>
    <xf numFmtId="0" fontId="0" fillId="0" borderId="33" xfId="0" applyBorder="1"/>
    <xf numFmtId="0" fontId="6" fillId="0" borderId="31" xfId="0" applyFont="1" applyBorder="1"/>
    <xf numFmtId="0" fontId="0" fillId="0" borderId="31" xfId="0" applyBorder="1"/>
    <xf numFmtId="0" fontId="0" fillId="0" borderId="34" xfId="0" applyBorder="1"/>
    <xf numFmtId="0" fontId="0" fillId="0" borderId="35" xfId="0" applyBorder="1"/>
    <xf numFmtId="0" fontId="0" fillId="0" borderId="32" xfId="0" applyBorder="1"/>
    <xf numFmtId="0" fontId="0" fillId="0" borderId="27" xfId="0" applyBorder="1"/>
    <xf numFmtId="0" fontId="6" fillId="0" borderId="36" xfId="0" applyFont="1" applyBorder="1"/>
    <xf numFmtId="0" fontId="0" fillId="0" borderId="26" xfId="0" applyBorder="1"/>
    <xf numFmtId="2" fontId="0" fillId="0" borderId="37" xfId="0" applyNumberFormat="1" applyBorder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164" fontId="0" fillId="0" borderId="9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164" fontId="0" fillId="0" borderId="7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8" xfId="0" applyBorder="1" applyAlignment="1">
      <alignment horizontal="center"/>
    </xf>
    <xf numFmtId="165" fontId="0" fillId="0" borderId="3" xfId="0" applyNumberFormat="1" applyBorder="1" applyAlignment="1">
      <alignment horizontal="center"/>
    </xf>
    <xf numFmtId="165" fontId="0" fillId="0" borderId="12" xfId="0" applyNumberForma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C0T0_1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1'!$B$6:$B$13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1'!$H$6:$H$13</c:f>
              <c:numCache>
                <c:formatCode>0.00</c:formatCode>
                <c:ptCount val="8"/>
                <c:pt idx="0">
                  <c:v>70.279999999999987</c:v>
                </c:pt>
                <c:pt idx="2">
                  <c:v>67.359999999999957</c:v>
                </c:pt>
                <c:pt idx="4">
                  <c:v>58.82000000000005</c:v>
                </c:pt>
                <c:pt idx="6">
                  <c:v>37.94000000000004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85-498B-AEF9-A419B83C2F55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1'!$B$6:$B$13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1'!$I$6:$I$13</c:f>
              <c:numCache>
                <c:formatCode>0.00</c:formatCode>
                <c:ptCount val="8"/>
                <c:pt idx="0">
                  <c:v>25.660000000000061</c:v>
                </c:pt>
                <c:pt idx="2">
                  <c:v>28.439999999999976</c:v>
                </c:pt>
                <c:pt idx="4">
                  <c:v>35.920000000000044</c:v>
                </c:pt>
                <c:pt idx="6">
                  <c:v>56.86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085-498B-AEF9-A419B83C2F55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1'!$B$6:$B$13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1'!$J$6:$J$13</c:f>
              <c:numCache>
                <c:formatCode>0.00</c:formatCode>
                <c:ptCount val="8"/>
                <c:pt idx="0">
                  <c:v>4.0599999999999525</c:v>
                </c:pt>
                <c:pt idx="2">
                  <c:v>4.2000000000000703</c:v>
                </c:pt>
                <c:pt idx="4">
                  <c:v>5.2599999999999092</c:v>
                </c:pt>
                <c:pt idx="6">
                  <c:v>5.1999999999999602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085-498B-AEF9-A419B83C2F5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C20T20_1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1'!$B$14:$B$21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1'!$H$14:$H$21</c:f>
              <c:numCache>
                <c:formatCode>0.00</c:formatCode>
                <c:ptCount val="8"/>
                <c:pt idx="0">
                  <c:v>91.479999999999961</c:v>
                </c:pt>
                <c:pt idx="2">
                  <c:v>55.600000000000009</c:v>
                </c:pt>
                <c:pt idx="4">
                  <c:v>37.460000000000008</c:v>
                </c:pt>
                <c:pt idx="6">
                  <c:v>24.599999999999955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3E-4EBB-8471-B01C8E33773D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1'!$B$14:$B$21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1'!$I$14:$I$21</c:f>
              <c:numCache>
                <c:formatCode>0.00</c:formatCode>
                <c:ptCount val="8"/>
                <c:pt idx="0">
                  <c:v>3.560000000000052</c:v>
                </c:pt>
                <c:pt idx="2">
                  <c:v>42.279999999999959</c:v>
                </c:pt>
                <c:pt idx="4">
                  <c:v>57.599999999999966</c:v>
                </c:pt>
                <c:pt idx="6">
                  <c:v>72.240000000000038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B3E-4EBB-8471-B01C8E33773D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1'!$B$14:$B$21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1'!$J$14:$J$21</c:f>
              <c:numCache>
                <c:formatCode>0.00</c:formatCode>
                <c:ptCount val="8"/>
                <c:pt idx="0">
                  <c:v>4.9599999999999866</c:v>
                </c:pt>
                <c:pt idx="2">
                  <c:v>2.120000000000033</c:v>
                </c:pt>
                <c:pt idx="4">
                  <c:v>4.9400000000000333</c:v>
                </c:pt>
                <c:pt idx="6">
                  <c:v>3.1600000000000072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B3E-4EBB-8471-B01C8E33773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C20T40_1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1'!$B$22:$B$29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1'!$H$22:$H$29</c:f>
              <c:numCache>
                <c:formatCode>0.00</c:formatCode>
                <c:ptCount val="8"/>
                <c:pt idx="0">
                  <c:v>89.700000000000017</c:v>
                </c:pt>
                <c:pt idx="2">
                  <c:v>55.500000000000057</c:v>
                </c:pt>
                <c:pt idx="4">
                  <c:v>38.560000000000016</c:v>
                </c:pt>
                <c:pt idx="6">
                  <c:v>17.659999999999965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76-4608-ACA6-EEDF576CE0A4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1'!$B$22:$B$29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1'!$I$22:$I$29</c:f>
              <c:numCache>
                <c:formatCode>0.00</c:formatCode>
                <c:ptCount val="8"/>
                <c:pt idx="0">
                  <c:v>4.3999999999999595</c:v>
                </c:pt>
                <c:pt idx="2">
                  <c:v>40.259999999999962</c:v>
                </c:pt>
                <c:pt idx="4">
                  <c:v>59.19999999999996</c:v>
                </c:pt>
                <c:pt idx="6">
                  <c:v>75.659999999999968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76-4608-ACA6-EEDF576CE0A4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1'!$B$22:$B$29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1'!$J$22:$J$29</c:f>
              <c:numCache>
                <c:formatCode>0.00</c:formatCode>
                <c:ptCount val="8"/>
                <c:pt idx="0">
                  <c:v>5.9000000000000163</c:v>
                </c:pt>
                <c:pt idx="2">
                  <c:v>4.2399999999999771</c:v>
                </c:pt>
                <c:pt idx="4">
                  <c:v>2.2400000000000198</c:v>
                </c:pt>
                <c:pt idx="6">
                  <c:v>6.6800000000000637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276-4608-ACA6-EEDF576CE0A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C40T20_1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1'!$B$30:$B$37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1'!$H$30:$H$37</c:f>
              <c:numCache>
                <c:formatCode>0.00</c:formatCode>
                <c:ptCount val="8"/>
                <c:pt idx="0">
                  <c:v>89.339999999999975</c:v>
                </c:pt>
                <c:pt idx="2">
                  <c:v>63.999999999999972</c:v>
                </c:pt>
                <c:pt idx="4">
                  <c:v>42.20000000000006</c:v>
                </c:pt>
                <c:pt idx="6">
                  <c:v>9.9599999999999689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11-4AF4-BF68-6EB0CBA1BE80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1'!$B$30:$B$37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1'!$I$30:$I$37</c:f>
              <c:numCache>
                <c:formatCode>0.00</c:formatCode>
                <c:ptCount val="8"/>
                <c:pt idx="0">
                  <c:v>2.0999999999999908</c:v>
                </c:pt>
                <c:pt idx="2">
                  <c:v>31.200000000000028</c:v>
                </c:pt>
                <c:pt idx="4">
                  <c:v>51.940000000000012</c:v>
                </c:pt>
                <c:pt idx="6">
                  <c:v>84.140000000000015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411-4AF4-BF68-6EB0CBA1BE80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1'!$B$30:$B$37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1'!$J$30:$J$37</c:f>
              <c:numCache>
                <c:formatCode>0.00</c:formatCode>
                <c:ptCount val="8"/>
                <c:pt idx="0">
                  <c:v>8.5600000000000342</c:v>
                </c:pt>
                <c:pt idx="2">
                  <c:v>4.8000000000000043</c:v>
                </c:pt>
                <c:pt idx="4">
                  <c:v>5.8599999999999319</c:v>
                </c:pt>
                <c:pt idx="6">
                  <c:v>5.9000000000000163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411-4AF4-BF68-6EB0CBA1BE8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C40T40_1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'rep 1'!$B$38:$B$45</c:f>
              <c:strCache>
                <c:ptCount val="7"/>
                <c:pt idx="0">
                  <c:v>HB0</c:v>
                </c:pt>
                <c:pt idx="2">
                  <c:v>HB1</c:v>
                </c:pt>
                <c:pt idx="4">
                  <c:v>HB2</c:v>
                </c:pt>
                <c:pt idx="6">
                  <c:v>HB3</c:v>
                </c:pt>
              </c:strCache>
            </c:strRef>
          </c:cat>
          <c:val>
            <c:numRef>
              <c:f>'rep 1'!$H$38:$H$45</c:f>
              <c:numCache>
                <c:formatCode>0.00</c:formatCode>
                <c:ptCount val="8"/>
                <c:pt idx="0">
                  <c:v>91.399999999999977</c:v>
                </c:pt>
                <c:pt idx="2">
                  <c:v>48.839999999999947</c:v>
                </c:pt>
                <c:pt idx="4">
                  <c:v>29.360000000000053</c:v>
                </c:pt>
                <c:pt idx="6">
                  <c:v>10.160000000000036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C2-44A3-BF29-338CC4C390E5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'rep 1'!$B$38:$B$45</c:f>
              <c:strCache>
                <c:ptCount val="7"/>
                <c:pt idx="0">
                  <c:v>HB0</c:v>
                </c:pt>
                <c:pt idx="2">
                  <c:v>HB1</c:v>
                </c:pt>
                <c:pt idx="4">
                  <c:v>HB2</c:v>
                </c:pt>
                <c:pt idx="6">
                  <c:v>HB3</c:v>
                </c:pt>
              </c:strCache>
            </c:strRef>
          </c:cat>
          <c:val>
            <c:numRef>
              <c:f>'rep 1'!$I$38:$I$45</c:f>
              <c:numCache>
                <c:formatCode>0.00</c:formatCode>
                <c:ptCount val="8"/>
                <c:pt idx="0">
                  <c:v>2.8200000000000003</c:v>
                </c:pt>
                <c:pt idx="2">
                  <c:v>44.139999999999979</c:v>
                </c:pt>
                <c:pt idx="4">
                  <c:v>63.3</c:v>
                </c:pt>
                <c:pt idx="6">
                  <c:v>83.360000000000056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9C2-44A3-BF29-338CC4C390E5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'rep 1'!$B$38:$B$45</c:f>
              <c:strCache>
                <c:ptCount val="7"/>
                <c:pt idx="0">
                  <c:v>HB0</c:v>
                </c:pt>
                <c:pt idx="2">
                  <c:v>HB1</c:v>
                </c:pt>
                <c:pt idx="4">
                  <c:v>HB2</c:v>
                </c:pt>
                <c:pt idx="6">
                  <c:v>HB3</c:v>
                </c:pt>
              </c:strCache>
            </c:strRef>
          </c:cat>
          <c:val>
            <c:numRef>
              <c:f>'rep 1'!$J$38:$J$45</c:f>
              <c:numCache>
                <c:formatCode>0.00</c:formatCode>
                <c:ptCount val="8"/>
                <c:pt idx="0">
                  <c:v>5.7800000000000296</c:v>
                </c:pt>
                <c:pt idx="2">
                  <c:v>7.0200000000000706</c:v>
                </c:pt>
                <c:pt idx="4">
                  <c:v>7.3399999999999466</c:v>
                </c:pt>
                <c:pt idx="6">
                  <c:v>6.4799999999999081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9C2-44A3-BF29-338CC4C390E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C0T0_4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'rep 1'!$M$6:$M$13</c:f>
              <c:strCache>
                <c:ptCount val="7"/>
                <c:pt idx="0">
                  <c:v>HB0</c:v>
                </c:pt>
                <c:pt idx="2">
                  <c:v>HB1</c:v>
                </c:pt>
                <c:pt idx="4">
                  <c:v>HB2</c:v>
                </c:pt>
                <c:pt idx="6">
                  <c:v>HB3</c:v>
                </c:pt>
              </c:strCache>
            </c:strRef>
          </c:cat>
          <c:val>
            <c:numRef>
              <c:f>'rep 1'!$S$6:$S$13</c:f>
              <c:numCache>
                <c:formatCode>0.00</c:formatCode>
                <c:ptCount val="8"/>
                <c:pt idx="0">
                  <c:v>91.460000000000008</c:v>
                </c:pt>
                <c:pt idx="2">
                  <c:v>63.320000000000043</c:v>
                </c:pt>
                <c:pt idx="4">
                  <c:v>55.239999999999952</c:v>
                </c:pt>
                <c:pt idx="6">
                  <c:v>49.400000000000063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B3-4376-A838-FF7BF74FF1A7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'rep 1'!$M$6:$M$13</c:f>
              <c:strCache>
                <c:ptCount val="7"/>
                <c:pt idx="0">
                  <c:v>HB0</c:v>
                </c:pt>
                <c:pt idx="2">
                  <c:v>HB1</c:v>
                </c:pt>
                <c:pt idx="4">
                  <c:v>HB2</c:v>
                </c:pt>
                <c:pt idx="6">
                  <c:v>HB3</c:v>
                </c:pt>
              </c:strCache>
            </c:strRef>
          </c:cat>
          <c:val>
            <c:numRef>
              <c:f>'rep 1'!$T$6:$T$13</c:f>
              <c:numCache>
                <c:formatCode>0.00</c:formatCode>
                <c:ptCount val="8"/>
                <c:pt idx="0">
                  <c:v>2.7800000000000047</c:v>
                </c:pt>
                <c:pt idx="2">
                  <c:v>30.659999999999954</c:v>
                </c:pt>
                <c:pt idx="4">
                  <c:v>39.800000000000054</c:v>
                </c:pt>
                <c:pt idx="6">
                  <c:v>45.979999999999954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6B3-4376-A838-FF7BF74FF1A7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'rep 1'!$M$6:$M$13</c:f>
              <c:strCache>
                <c:ptCount val="7"/>
                <c:pt idx="0">
                  <c:v>HB0</c:v>
                </c:pt>
                <c:pt idx="2">
                  <c:v>HB1</c:v>
                </c:pt>
                <c:pt idx="4">
                  <c:v>HB2</c:v>
                </c:pt>
                <c:pt idx="6">
                  <c:v>HB3</c:v>
                </c:pt>
              </c:strCache>
            </c:strRef>
          </c:cat>
          <c:val>
            <c:numRef>
              <c:f>'rep 1'!$U$6:$U$13</c:f>
              <c:numCache>
                <c:formatCode>0.00</c:formatCode>
                <c:ptCount val="8"/>
                <c:pt idx="0">
                  <c:v>5.7599999999999874</c:v>
                </c:pt>
                <c:pt idx="2">
                  <c:v>6.0200000000000031</c:v>
                </c:pt>
                <c:pt idx="4">
                  <c:v>4.9599999999999866</c:v>
                </c:pt>
                <c:pt idx="6">
                  <c:v>4.6199999999999797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6B3-4376-A838-FF7BF74FF1A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C0T0_2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2'!$B$6:$B$13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2'!$H$6:$H$13</c:f>
              <c:numCache>
                <c:formatCode>0.00</c:formatCode>
                <c:ptCount val="8"/>
                <c:pt idx="0">
                  <c:v>94.36</c:v>
                </c:pt>
                <c:pt idx="2">
                  <c:v>55.320000000000036</c:v>
                </c:pt>
                <c:pt idx="4">
                  <c:v>53.259999999999948</c:v>
                </c:pt>
                <c:pt idx="6">
                  <c:v>41.39999999999997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78-4CF8-96F7-3C4AAA903832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2'!$B$6:$B$13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2'!$I$6:$I$13</c:f>
              <c:numCache>
                <c:formatCode>0.00</c:formatCode>
                <c:ptCount val="8"/>
                <c:pt idx="0">
                  <c:v>0.20000000000006679</c:v>
                </c:pt>
                <c:pt idx="2">
                  <c:v>37.579999999999991</c:v>
                </c:pt>
                <c:pt idx="4">
                  <c:v>42.640000000000015</c:v>
                </c:pt>
                <c:pt idx="6">
                  <c:v>52.700000000000017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278-4CF8-96F7-3C4AAA903832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2'!$B$6:$B$13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2'!$J$6:$J$13</c:f>
              <c:numCache>
                <c:formatCode>0.00</c:formatCode>
                <c:ptCount val="8"/>
                <c:pt idx="0">
                  <c:v>5.4399999999999338</c:v>
                </c:pt>
                <c:pt idx="2">
                  <c:v>7.099999999999973</c:v>
                </c:pt>
                <c:pt idx="4">
                  <c:v>4.1000000000000369</c:v>
                </c:pt>
                <c:pt idx="6">
                  <c:v>5.9000000000000163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278-4CF8-96F7-3C4AAA90383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C20T20_2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2'!$B$14:$B$21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2'!$H$14:$H$21</c:f>
              <c:numCache>
                <c:formatCode>0.00</c:formatCode>
                <c:ptCount val="8"/>
                <c:pt idx="0">
                  <c:v>88.100000000000023</c:v>
                </c:pt>
                <c:pt idx="2">
                  <c:v>51.919999999999966</c:v>
                </c:pt>
                <c:pt idx="4">
                  <c:v>27.719999999999967</c:v>
                </c:pt>
                <c:pt idx="6">
                  <c:v>18.41999999999997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A3-450A-B1EA-475EF775A6DA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2'!$B$14:$B$21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2'!$I$14:$I$21</c:f>
              <c:numCache>
                <c:formatCode>0.00</c:formatCode>
                <c:ptCount val="8"/>
                <c:pt idx="0">
                  <c:v>7.3799999999999422</c:v>
                </c:pt>
                <c:pt idx="2">
                  <c:v>41.859999999999964</c:v>
                </c:pt>
                <c:pt idx="4">
                  <c:v>64.319999999999936</c:v>
                </c:pt>
                <c:pt idx="6">
                  <c:v>73.979999999999976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5A3-450A-B1EA-475EF775A6DA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2'!$B$14:$B$21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2'!$J$14:$J$21</c:f>
              <c:numCache>
                <c:formatCode>0.00</c:formatCode>
                <c:ptCount val="8"/>
                <c:pt idx="0">
                  <c:v>4.5200000000000351</c:v>
                </c:pt>
                <c:pt idx="2">
                  <c:v>6.2200000000000699</c:v>
                </c:pt>
                <c:pt idx="4">
                  <c:v>7.9600000000001003</c:v>
                </c:pt>
                <c:pt idx="6">
                  <c:v>7.6000000000000512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5A3-450A-B1EA-475EF775A6DA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C20T40_2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2'!$B$22:$B$29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2'!$H$22:$H$29</c:f>
              <c:numCache>
                <c:formatCode>0.00</c:formatCode>
                <c:ptCount val="8"/>
                <c:pt idx="0">
                  <c:v>87.559999999999945</c:v>
                </c:pt>
                <c:pt idx="2">
                  <c:v>43.157999999999944</c:v>
                </c:pt>
                <c:pt idx="4">
                  <c:v>23.979999999999979</c:v>
                </c:pt>
                <c:pt idx="6">
                  <c:v>12.800000000000011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91-4C9D-97B1-F7399E6C64FE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2'!$B$22:$B$29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2'!$I$22:$I$29</c:f>
              <c:numCache>
                <c:formatCode>0.00</c:formatCode>
                <c:ptCount val="8"/>
                <c:pt idx="0">
                  <c:v>5.5399999999999672</c:v>
                </c:pt>
                <c:pt idx="2">
                  <c:v>51.89999999999992</c:v>
                </c:pt>
                <c:pt idx="4">
                  <c:v>70.479999999999961</c:v>
                </c:pt>
                <c:pt idx="6">
                  <c:v>82.699999999999989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691-4C9D-97B1-F7399E6C64FE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2'!$B$22:$B$29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2'!$J$22:$J$29</c:f>
              <c:numCache>
                <c:formatCode>0.00</c:formatCode>
                <c:ptCount val="8"/>
                <c:pt idx="0">
                  <c:v>6.9000000000000838</c:v>
                </c:pt>
                <c:pt idx="2">
                  <c:v>4.9420000000001352</c:v>
                </c:pt>
                <c:pt idx="4">
                  <c:v>5.540000000000056</c:v>
                </c:pt>
                <c:pt idx="6">
                  <c:v>4.4999999999999929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691-4C9D-97B1-F7399E6C64FE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C40T20_2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2'!$B$30:$B$37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2'!$H$30:$H$37</c:f>
              <c:numCache>
                <c:formatCode>0.00</c:formatCode>
                <c:ptCount val="8"/>
                <c:pt idx="0">
                  <c:v>90.28</c:v>
                </c:pt>
                <c:pt idx="2">
                  <c:v>50.079999999999991</c:v>
                </c:pt>
                <c:pt idx="4">
                  <c:v>31.939999999999991</c:v>
                </c:pt>
                <c:pt idx="6">
                  <c:v>23.120000000000029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C8-4F96-A4BA-B28E4D8BD668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2'!$B$30:$B$37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2'!$I$30:$I$37</c:f>
              <c:numCache>
                <c:formatCode>0.00</c:formatCode>
                <c:ptCount val="8"/>
                <c:pt idx="0">
                  <c:v>3.6800000000000388</c:v>
                </c:pt>
                <c:pt idx="2">
                  <c:v>43.319999999999936</c:v>
                </c:pt>
                <c:pt idx="4">
                  <c:v>62.17999999999995</c:v>
                </c:pt>
                <c:pt idx="6">
                  <c:v>73.740000000000009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1C8-4F96-A4BA-B28E4D8BD668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2'!$B$30:$B$37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2'!$J$30:$J$37</c:f>
              <c:numCache>
                <c:formatCode>0.00</c:formatCode>
                <c:ptCount val="8"/>
                <c:pt idx="0">
                  <c:v>6.0399999999999565</c:v>
                </c:pt>
                <c:pt idx="2">
                  <c:v>6.6000000000000725</c:v>
                </c:pt>
                <c:pt idx="4">
                  <c:v>5.880000000000063</c:v>
                </c:pt>
                <c:pt idx="6">
                  <c:v>3.139999999999965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1C8-4F96-A4BA-B28E4D8BD66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C40T40_2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2'!$B$38:$B$45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2'!$H$38:$H$45</c:f>
              <c:numCache>
                <c:formatCode>0.00</c:formatCode>
                <c:ptCount val="8"/>
                <c:pt idx="0">
                  <c:v>91.399999999999977</c:v>
                </c:pt>
                <c:pt idx="2">
                  <c:v>46.739999999999959</c:v>
                </c:pt>
                <c:pt idx="4">
                  <c:v>22.959999999999958</c:v>
                </c:pt>
                <c:pt idx="6">
                  <c:v>10.25999999999998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EB-499C-80E2-9331531D3319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2'!$B$38:$B$45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2'!$I$38:$I$45</c:f>
              <c:numCache>
                <c:formatCode>0.00</c:formatCode>
                <c:ptCount val="8"/>
                <c:pt idx="0">
                  <c:v>3.620000000000001</c:v>
                </c:pt>
                <c:pt idx="2">
                  <c:v>49.279999999999987</c:v>
                </c:pt>
                <c:pt idx="4">
                  <c:v>72.299999999999983</c:v>
                </c:pt>
                <c:pt idx="6">
                  <c:v>83.260000000000019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0EB-499C-80E2-9331531D3319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2'!$B$38:$B$45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2'!$J$38:$J$45</c:f>
              <c:numCache>
                <c:formatCode>0.00</c:formatCode>
                <c:ptCount val="8"/>
                <c:pt idx="0">
                  <c:v>4.9800000000000288</c:v>
                </c:pt>
                <c:pt idx="2">
                  <c:v>3.9800000000000502</c:v>
                </c:pt>
                <c:pt idx="4">
                  <c:v>4.7400000000000553</c:v>
                </c:pt>
                <c:pt idx="6">
                  <c:v>6.4799999999999969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0EB-499C-80E2-9331531D331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400">
                <a:latin typeface="Times New Roman" panose="02020603050405020304" pitchFamily="18" charset="0"/>
                <a:cs typeface="Times New Roman" panose="02020603050405020304" pitchFamily="18" charset="0"/>
              </a:rPr>
              <a:t>C0T0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'rep 3'!$B$6:$B$13</c:f>
              <c:strCache>
                <c:ptCount val="7"/>
                <c:pt idx="0">
                  <c:v>HB0</c:v>
                </c:pt>
                <c:pt idx="2">
                  <c:v>HB1</c:v>
                </c:pt>
                <c:pt idx="4">
                  <c:v>HB2</c:v>
                </c:pt>
                <c:pt idx="6">
                  <c:v>HB3</c:v>
                </c:pt>
              </c:strCache>
            </c:strRef>
          </c:cat>
          <c:val>
            <c:numRef>
              <c:f>'rep 3'!$H$6:$H$13</c:f>
              <c:numCache>
                <c:formatCode>0.00</c:formatCode>
                <c:ptCount val="8"/>
                <c:pt idx="0">
                  <c:v>90.060000000000073</c:v>
                </c:pt>
                <c:pt idx="2">
                  <c:v>60.320000000000022</c:v>
                </c:pt>
                <c:pt idx="4">
                  <c:v>51.360000000000028</c:v>
                </c:pt>
                <c:pt idx="6">
                  <c:v>43.14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44-43CD-8136-1E9FF4544AB8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'rep 3'!$B$6:$B$13</c:f>
              <c:strCache>
                <c:ptCount val="7"/>
                <c:pt idx="0">
                  <c:v>HB0</c:v>
                </c:pt>
                <c:pt idx="2">
                  <c:v>HB1</c:v>
                </c:pt>
                <c:pt idx="4">
                  <c:v>HB2</c:v>
                </c:pt>
                <c:pt idx="6">
                  <c:v>HB3</c:v>
                </c:pt>
              </c:strCache>
            </c:strRef>
          </c:cat>
          <c:val>
            <c:numRef>
              <c:f>'rep 3'!$I$6:$I$13</c:f>
              <c:numCache>
                <c:formatCode>0.00</c:formatCode>
                <c:ptCount val="8"/>
                <c:pt idx="0">
                  <c:v>4.7800000000000509</c:v>
                </c:pt>
                <c:pt idx="2">
                  <c:v>32.499999999999929</c:v>
                </c:pt>
                <c:pt idx="4">
                  <c:v>43.299999999999983</c:v>
                </c:pt>
                <c:pt idx="6">
                  <c:v>49.960000000000008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B44-43CD-8136-1E9FF4544AB8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'rep 3'!$B$6:$B$13</c:f>
              <c:strCache>
                <c:ptCount val="7"/>
                <c:pt idx="0">
                  <c:v>HB0</c:v>
                </c:pt>
                <c:pt idx="2">
                  <c:v>HB1</c:v>
                </c:pt>
                <c:pt idx="4">
                  <c:v>HB2</c:v>
                </c:pt>
                <c:pt idx="6">
                  <c:v>HB3</c:v>
                </c:pt>
              </c:strCache>
            </c:strRef>
          </c:cat>
          <c:val>
            <c:numRef>
              <c:f>'rep 3'!$J$6:$J$13</c:f>
              <c:numCache>
                <c:formatCode>0.00</c:formatCode>
                <c:ptCount val="8"/>
                <c:pt idx="0">
                  <c:v>5.1599999999998758</c:v>
                </c:pt>
                <c:pt idx="2">
                  <c:v>7.180000000000053</c:v>
                </c:pt>
                <c:pt idx="4">
                  <c:v>5.3399999999999892</c:v>
                </c:pt>
                <c:pt idx="6">
                  <c:v>6.899999999999995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B44-43CD-8136-1E9FF4544AB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Organic liquid dosage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26437691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C20T20_3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3'!$B$14:$B$21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3'!$H$14:$H$21</c:f>
              <c:numCache>
                <c:formatCode>0.00</c:formatCode>
                <c:ptCount val="8"/>
                <c:pt idx="0">
                  <c:v>89.000000000000057</c:v>
                </c:pt>
                <c:pt idx="2">
                  <c:v>50.34</c:v>
                </c:pt>
                <c:pt idx="4">
                  <c:v>28.060000000000063</c:v>
                </c:pt>
                <c:pt idx="6">
                  <c:v>22.75999999999998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52-41D0-84F4-3C0862C20D34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3'!$B$14:$B$21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3'!$I$14:$I$21</c:f>
              <c:numCache>
                <c:formatCode>0.00</c:formatCode>
                <c:ptCount val="8"/>
                <c:pt idx="0">
                  <c:v>6.0400000000000453</c:v>
                </c:pt>
                <c:pt idx="2">
                  <c:v>43.419999999999973</c:v>
                </c:pt>
                <c:pt idx="4">
                  <c:v>66.519999999999953</c:v>
                </c:pt>
                <c:pt idx="6">
                  <c:v>73.220000000000056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052-41D0-84F4-3C0862C20D34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3'!$B$14:$B$21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3'!$J$14:$J$21</c:f>
              <c:numCache>
                <c:formatCode>0.00</c:formatCode>
                <c:ptCount val="8"/>
                <c:pt idx="0">
                  <c:v>4.9599999999998978</c:v>
                </c:pt>
                <c:pt idx="2">
                  <c:v>6.2400000000000233</c:v>
                </c:pt>
                <c:pt idx="4">
                  <c:v>5.4199999999999804</c:v>
                </c:pt>
                <c:pt idx="6">
                  <c:v>4.0199999999999569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052-41D0-84F4-3C0862C20D3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C20T40_3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3'!$B$22:$B$29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3'!$H$22:$H$29</c:f>
              <c:numCache>
                <c:formatCode>0.00</c:formatCode>
                <c:ptCount val="8"/>
                <c:pt idx="0">
                  <c:v>89.780000000000015</c:v>
                </c:pt>
                <c:pt idx="2">
                  <c:v>45.600000000000037</c:v>
                </c:pt>
                <c:pt idx="4">
                  <c:v>27.46000000000004</c:v>
                </c:pt>
                <c:pt idx="6">
                  <c:v>14.100000000000001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16-402E-9251-38038AEDEE76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3'!$B$22:$B$29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3'!$I$22:$I$29</c:f>
              <c:numCache>
                <c:formatCode>0.00</c:formatCode>
                <c:ptCount val="8"/>
                <c:pt idx="0">
                  <c:v>4.0000000000000036</c:v>
                </c:pt>
                <c:pt idx="2">
                  <c:v>50.040000000000084</c:v>
                </c:pt>
                <c:pt idx="4">
                  <c:v>67.900000000000034</c:v>
                </c:pt>
                <c:pt idx="6">
                  <c:v>81.499999999999943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016-402E-9251-38038AEDEE76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3'!$B$22:$B$29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3'!$J$22:$J$29</c:f>
              <c:numCache>
                <c:formatCode>0.00</c:formatCode>
                <c:ptCount val="8"/>
                <c:pt idx="0">
                  <c:v>6.2199999999999811</c:v>
                </c:pt>
                <c:pt idx="2">
                  <c:v>4.3599999999998751</c:v>
                </c:pt>
                <c:pt idx="4">
                  <c:v>4.6399999999999331</c:v>
                </c:pt>
                <c:pt idx="6">
                  <c:v>4.4000000000000483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016-402E-9251-38038AEDEE7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C40T20_3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3'!$B$30:$B$37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3'!$H$30:$H$37</c:f>
              <c:numCache>
                <c:formatCode>0.00</c:formatCode>
                <c:ptCount val="8"/>
                <c:pt idx="0">
                  <c:v>89.219999999999985</c:v>
                </c:pt>
                <c:pt idx="2">
                  <c:v>54.399999999999963</c:v>
                </c:pt>
                <c:pt idx="4">
                  <c:v>34.68</c:v>
                </c:pt>
                <c:pt idx="6">
                  <c:v>21.079999999999988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7D-491E-9232-8591B1612093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3'!$B$30:$B$37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3'!$I$30:$I$37</c:f>
              <c:numCache>
                <c:formatCode>0.00</c:formatCode>
                <c:ptCount val="8"/>
                <c:pt idx="0">
                  <c:v>5.200000000000049</c:v>
                </c:pt>
                <c:pt idx="2">
                  <c:v>39.579999999999949</c:v>
                </c:pt>
                <c:pt idx="4">
                  <c:v>59.080000000000069</c:v>
                </c:pt>
                <c:pt idx="6">
                  <c:v>72.459999999999965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07D-491E-9232-8591B1612093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3'!$B$30:$B$37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3'!$J$30:$J$37</c:f>
              <c:numCache>
                <c:formatCode>0.00</c:formatCode>
                <c:ptCount val="8"/>
                <c:pt idx="0">
                  <c:v>5.5799999999999628</c:v>
                </c:pt>
                <c:pt idx="2">
                  <c:v>6.0200000000000919</c:v>
                </c:pt>
                <c:pt idx="4">
                  <c:v>6.2399999999999345</c:v>
                </c:pt>
                <c:pt idx="6">
                  <c:v>6.4600000000000435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07D-491E-9232-8591B161209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C40T40_3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3'!$B$38:$B$45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3'!$H$38:$H$45</c:f>
              <c:numCache>
                <c:formatCode>0.00</c:formatCode>
                <c:ptCount val="8"/>
                <c:pt idx="0">
                  <c:v>89.619999999999948</c:v>
                </c:pt>
                <c:pt idx="2">
                  <c:v>41.679999999999936</c:v>
                </c:pt>
                <c:pt idx="4">
                  <c:v>22.279999999999944</c:v>
                </c:pt>
                <c:pt idx="6">
                  <c:v>10.200000000000031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CE-40B2-8891-6A867EAF73F6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3'!$B$38:$B$45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3'!$I$38:$I$45</c:f>
              <c:numCache>
                <c:formatCode>0.00</c:formatCode>
                <c:ptCount val="8"/>
                <c:pt idx="0">
                  <c:v>4.3599999999999639</c:v>
                </c:pt>
                <c:pt idx="2">
                  <c:v>50.740000000000052</c:v>
                </c:pt>
                <c:pt idx="4">
                  <c:v>74.279999999999987</c:v>
                </c:pt>
                <c:pt idx="6">
                  <c:v>84.90000000000002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9CE-40B2-8891-6A867EAF73F6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 3'!$B$38:$B$45</c:f>
              <c:numCache>
                <c:formatCode>General</c:formatCode>
                <c:ptCount val="8"/>
                <c:pt idx="0">
                  <c:v>0</c:v>
                </c:pt>
                <c:pt idx="2">
                  <c:v>300</c:v>
                </c:pt>
                <c:pt idx="4">
                  <c:v>600</c:v>
                </c:pt>
                <c:pt idx="6">
                  <c:v>1000</c:v>
                </c:pt>
              </c:numCache>
            </c:numRef>
          </c:cat>
          <c:val>
            <c:numRef>
              <c:f>'rep 3'!$J$38:$J$45</c:f>
              <c:numCache>
                <c:formatCode>0.00</c:formatCode>
                <c:ptCount val="8"/>
                <c:pt idx="0">
                  <c:v>6.0200000000000919</c:v>
                </c:pt>
                <c:pt idx="2">
                  <c:v>7.580000000000009</c:v>
                </c:pt>
                <c:pt idx="4">
                  <c:v>3.4400000000000652</c:v>
                </c:pt>
                <c:pt idx="6">
                  <c:v>4.8999999999999488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9CE-40B2-8891-6A867EAF73F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64376912"/>
        <c:axId val="1264373552"/>
      </c:barChart>
      <c:catAx>
        <c:axId val="1264376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hydrophobic binder content (mg)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3552"/>
        <c:crosses val="autoZero"/>
        <c:auto val="1"/>
        <c:lblAlgn val="ctr"/>
        <c:lblOffset val="100"/>
        <c:noMultiLvlLbl val="0"/>
      </c:catAx>
      <c:valAx>
        <c:axId val="126437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437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C0T0</a:t>
            </a:r>
            <a:r>
              <a:rPr lang="en-IN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particle r</a:t>
            </a: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ecovery</a:t>
            </a:r>
            <a:r>
              <a:rPr lang="en-IN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in concentrate</a:t>
            </a:r>
            <a:endParaRPr lang="en-IN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'rep 3'!$M$5:$M$8</c:f>
              <c:numCache>
                <c:formatCode>General</c:formatCode>
                <c:ptCount val="4"/>
                <c:pt idx="0" formatCode="0.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'rep 3'!$N$5:$N$8</c:f>
              <c:numCache>
                <c:formatCode>0.00</c:formatCode>
                <c:ptCount val="4"/>
                <c:pt idx="0">
                  <c:v>4.78</c:v>
                </c:pt>
                <c:pt idx="1">
                  <c:v>32.5</c:v>
                </c:pt>
                <c:pt idx="2">
                  <c:v>43.3</c:v>
                </c:pt>
                <c:pt idx="3">
                  <c:v>49.93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4BE-49F1-AB6E-941C3BDC0E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1916975"/>
        <c:axId val="1511927535"/>
      </c:lineChart>
      <c:catAx>
        <c:axId val="15119169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Organic liquid dosage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11927535"/>
        <c:crosses val="autoZero"/>
        <c:auto val="1"/>
        <c:lblAlgn val="ctr"/>
        <c:lblOffset val="100"/>
        <c:noMultiLvlLbl val="0"/>
      </c:catAx>
      <c:valAx>
        <c:axId val="1511927535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</a:t>
                </a:r>
                <a:r>
                  <a:rPr lang="en-IN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recovery in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concentrate (%)</a:t>
                </a:r>
                <a:endParaRPr lang="en-I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11916975"/>
        <c:crosses val="autoZero"/>
        <c:crossBetween val="midCat"/>
        <c:majorUnit val="2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C20T20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rep'!$S$17:$S$23</c:f>
                <c:numCache>
                  <c:formatCode>General</c:formatCode>
                  <c:ptCount val="7"/>
                  <c:pt idx="0">
                    <c:v>1.9808394359742878</c:v>
                  </c:pt>
                  <c:pt idx="2">
                    <c:v>3.0541638812174745</c:v>
                  </c:pt>
                  <c:pt idx="4">
                    <c:v>6.2553587565649096</c:v>
                  </c:pt>
                  <c:pt idx="6">
                    <c:v>3.5907665984361143</c:v>
                  </c:pt>
                </c:numCache>
              </c:numRef>
            </c:plus>
            <c:minus>
              <c:numRef>
                <c:f>'cumm rep'!$S$17:$S$23</c:f>
                <c:numCache>
                  <c:formatCode>General</c:formatCode>
                  <c:ptCount val="7"/>
                  <c:pt idx="0">
                    <c:v>1.9808394359742878</c:v>
                  </c:pt>
                  <c:pt idx="2">
                    <c:v>3.0541638812174745</c:v>
                  </c:pt>
                  <c:pt idx="4">
                    <c:v>6.2553587565649096</c:v>
                  </c:pt>
                  <c:pt idx="6">
                    <c:v>3.5907665984361143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rep'!$A$17:$A$23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rep'!$M$17:$M$23</c:f>
              <c:numCache>
                <c:formatCode>0.00</c:formatCode>
                <c:ptCount val="7"/>
                <c:pt idx="0">
                  <c:v>89.526666666666685</c:v>
                </c:pt>
                <c:pt idx="2">
                  <c:v>52.62</c:v>
                </c:pt>
                <c:pt idx="4">
                  <c:v>31.080000000000013</c:v>
                </c:pt>
                <c:pt idx="6">
                  <c:v>21.926666666666634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7-41DF-AA88-57CDE9101D70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rep'!$T$17:$T$23</c:f>
                <c:numCache>
                  <c:formatCode>General</c:formatCode>
                  <c:ptCount val="7"/>
                  <c:pt idx="0">
                    <c:v>2.193215769898873</c:v>
                  </c:pt>
                  <c:pt idx="2">
                    <c:v>0.91345252750212069</c:v>
                  </c:pt>
                  <c:pt idx="4">
                    <c:v>5.2585176179012336</c:v>
                  </c:pt>
                  <c:pt idx="6">
                    <c:v>0.98711726647734888</c:v>
                  </c:pt>
                </c:numCache>
              </c:numRef>
            </c:plus>
            <c:minus>
              <c:numRef>
                <c:f>'cumm rep'!$T$17:$T$23</c:f>
                <c:numCache>
                  <c:formatCode>General</c:formatCode>
                  <c:ptCount val="7"/>
                  <c:pt idx="0">
                    <c:v>2.193215769898873</c:v>
                  </c:pt>
                  <c:pt idx="2">
                    <c:v>0.91345252750212069</c:v>
                  </c:pt>
                  <c:pt idx="4">
                    <c:v>5.2585176179012336</c:v>
                  </c:pt>
                  <c:pt idx="6">
                    <c:v>0.98711726647734888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rep'!$A$17:$A$23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rep'!$N$17:$N$23</c:f>
              <c:numCache>
                <c:formatCode>0.00</c:formatCode>
                <c:ptCount val="7"/>
                <c:pt idx="0">
                  <c:v>5.6600000000000135</c:v>
                </c:pt>
                <c:pt idx="2">
                  <c:v>42.519999999999968</c:v>
                </c:pt>
                <c:pt idx="4">
                  <c:v>62.813333333333283</c:v>
                </c:pt>
                <c:pt idx="6">
                  <c:v>73.14666666666669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77-41DF-AA88-57CDE9101D70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rep'!$A$17:$A$23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rep'!$O$17:$O$23</c:f>
              <c:numCache>
                <c:formatCode>0.00</c:formatCode>
                <c:ptCount val="7"/>
                <c:pt idx="0">
                  <c:v>4.8133333333333068</c:v>
                </c:pt>
                <c:pt idx="2">
                  <c:v>4.8600000000000421</c:v>
                </c:pt>
                <c:pt idx="4">
                  <c:v>6.1066666666667047</c:v>
                </c:pt>
                <c:pt idx="6">
                  <c:v>4.9266666666666721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77-41DF-AA88-57CDE9101D7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371207072"/>
        <c:axId val="371188832"/>
      </c:barChart>
      <c:catAx>
        <c:axId val="371207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Organic liquid dosage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71188832"/>
        <c:crosses val="autoZero"/>
        <c:auto val="1"/>
        <c:lblAlgn val="ctr"/>
        <c:lblOffset val="100"/>
        <c:noMultiLvlLbl val="0"/>
      </c:catAx>
      <c:valAx>
        <c:axId val="37118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7120707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C20T40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rep'!$S$29:$S$35</c:f>
                <c:numCache>
                  <c:formatCode>General</c:formatCode>
                  <c:ptCount val="7"/>
                  <c:pt idx="0">
                    <c:v>1.4249857511958648</c:v>
                  </c:pt>
                  <c:pt idx="2">
                    <c:v>7.395928522748239</c:v>
                  </c:pt>
                  <c:pt idx="4">
                    <c:v>8.6167806145915247</c:v>
                  </c:pt>
                  <c:pt idx="6">
                    <c:v>2.8471843900792657</c:v>
                  </c:pt>
                </c:numCache>
              </c:numRef>
            </c:plus>
            <c:minus>
              <c:numRef>
                <c:f>'cumm rep'!$S$29:$S$35</c:f>
                <c:numCache>
                  <c:formatCode>General</c:formatCode>
                  <c:ptCount val="7"/>
                  <c:pt idx="0">
                    <c:v>1.4249857511958648</c:v>
                  </c:pt>
                  <c:pt idx="2">
                    <c:v>7.395928522748239</c:v>
                  </c:pt>
                  <c:pt idx="4">
                    <c:v>8.6167806145915247</c:v>
                  </c:pt>
                  <c:pt idx="6">
                    <c:v>2.8471843900792657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rep'!$A$29:$A$35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rep'!$M$29:$M$35</c:f>
              <c:numCache>
                <c:formatCode>0.00</c:formatCode>
                <c:ptCount val="7"/>
                <c:pt idx="0">
                  <c:v>89.013333333333321</c:v>
                </c:pt>
                <c:pt idx="2">
                  <c:v>48.086000000000013</c:v>
                </c:pt>
                <c:pt idx="4">
                  <c:v>30.000000000000011</c:v>
                </c:pt>
                <c:pt idx="6">
                  <c:v>14.853333333333325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7-41DF-AA88-57CDE9101D70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rep'!$T$29:$T$35</c:f>
                <c:numCache>
                  <c:formatCode>General</c:formatCode>
                  <c:ptCount val="7"/>
                  <c:pt idx="0">
                    <c:v>0.90424732113385464</c:v>
                  </c:pt>
                  <c:pt idx="2">
                    <c:v>7.0758986086575026</c:v>
                  </c:pt>
                  <c:pt idx="4">
                    <c:v>6.6880530619904786</c:v>
                  </c:pt>
                  <c:pt idx="6">
                    <c:v>4.2618972009084333</c:v>
                  </c:pt>
                </c:numCache>
              </c:numRef>
            </c:plus>
            <c:minus>
              <c:numRef>
                <c:f>'cumm rep'!$T$29:$T$35</c:f>
                <c:numCache>
                  <c:formatCode>General</c:formatCode>
                  <c:ptCount val="7"/>
                  <c:pt idx="0">
                    <c:v>0.90424732113385464</c:v>
                  </c:pt>
                  <c:pt idx="2">
                    <c:v>7.0758986086575026</c:v>
                  </c:pt>
                  <c:pt idx="4">
                    <c:v>6.6880530619904786</c:v>
                  </c:pt>
                  <c:pt idx="6">
                    <c:v>4.2618972009084333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rep'!$A$29:$A$35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rep'!$N$29:$N$35</c:f>
              <c:numCache>
                <c:formatCode>0.00</c:formatCode>
                <c:ptCount val="7"/>
                <c:pt idx="0">
                  <c:v>4.6466666666666434</c:v>
                </c:pt>
                <c:pt idx="2">
                  <c:v>47.399999999999984</c:v>
                </c:pt>
                <c:pt idx="4">
                  <c:v>65.859999999999985</c:v>
                </c:pt>
                <c:pt idx="6">
                  <c:v>79.953333333333305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77-41DF-AA88-57CDE9101D70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rep'!$A$29:$A$35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rep'!$O$29:$O$35</c:f>
              <c:numCache>
                <c:formatCode>0.00</c:formatCode>
                <c:ptCount val="7"/>
                <c:pt idx="0">
                  <c:v>6.3400000000000274</c:v>
                </c:pt>
                <c:pt idx="2">
                  <c:v>4.5139999999999958</c:v>
                </c:pt>
                <c:pt idx="4">
                  <c:v>4.1400000000000032</c:v>
                </c:pt>
                <c:pt idx="6">
                  <c:v>5.193333333333368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77-41DF-AA88-57CDE9101D7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371207072"/>
        <c:axId val="371188832"/>
      </c:barChart>
      <c:catAx>
        <c:axId val="371207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Organic liquid dosage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71188832"/>
        <c:crosses val="autoZero"/>
        <c:auto val="1"/>
        <c:lblAlgn val="ctr"/>
        <c:lblOffset val="100"/>
        <c:noMultiLvlLbl val="0"/>
      </c:catAx>
      <c:valAx>
        <c:axId val="37118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7120707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C40T20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rep'!$S$41:$S$47</c:f>
                <c:numCache>
                  <c:formatCode>General</c:formatCode>
                  <c:ptCount val="7"/>
                  <c:pt idx="0">
                    <c:v>0.65685185882698227</c:v>
                  </c:pt>
                  <c:pt idx="2">
                    <c:v>8.0626309949049659</c:v>
                  </c:pt>
                  <c:pt idx="4">
                    <c:v>6.0114761773720451</c:v>
                  </c:pt>
                  <c:pt idx="6">
                    <c:v>8.0150128112464714</c:v>
                  </c:pt>
                </c:numCache>
              </c:numRef>
            </c:plus>
            <c:minus>
              <c:numRef>
                <c:f>'cumm rep'!$S$41:$S$47</c:f>
                <c:numCache>
                  <c:formatCode>General</c:formatCode>
                  <c:ptCount val="7"/>
                  <c:pt idx="0">
                    <c:v>0.65685185882698227</c:v>
                  </c:pt>
                  <c:pt idx="2">
                    <c:v>8.0626309949049659</c:v>
                  </c:pt>
                  <c:pt idx="4">
                    <c:v>6.0114761773720451</c:v>
                  </c:pt>
                  <c:pt idx="6">
                    <c:v>8.0150128112464714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rep'!$A$41:$A$47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rep'!$M$41:$M$47</c:f>
              <c:numCache>
                <c:formatCode>0.00</c:formatCode>
                <c:ptCount val="7"/>
                <c:pt idx="0">
                  <c:v>89.61333333333333</c:v>
                </c:pt>
                <c:pt idx="2">
                  <c:v>56.159999999999968</c:v>
                </c:pt>
                <c:pt idx="4">
                  <c:v>36.273333333333348</c:v>
                </c:pt>
                <c:pt idx="6">
                  <c:v>18.053333333333327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7-41DF-AA88-57CDE9101D70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rep'!$T$41:$T$47</c:f>
                <c:numCache>
                  <c:formatCode>General</c:formatCode>
                  <c:ptCount val="7"/>
                  <c:pt idx="0">
                    <c:v>1.7540996246888174</c:v>
                  </c:pt>
                  <c:pt idx="2">
                    <c:v>7.023050722996163</c:v>
                  </c:pt>
                  <c:pt idx="4">
                    <c:v>5.9422309854501787</c:v>
                  </c:pt>
                  <c:pt idx="6">
                    <c:v>7.2490682362172327</c:v>
                  </c:pt>
                </c:numCache>
              </c:numRef>
            </c:plus>
            <c:minus>
              <c:numRef>
                <c:f>'cumm rep'!$T$41:$T$47</c:f>
                <c:numCache>
                  <c:formatCode>General</c:formatCode>
                  <c:ptCount val="7"/>
                  <c:pt idx="0">
                    <c:v>1.7540996246888174</c:v>
                  </c:pt>
                  <c:pt idx="2">
                    <c:v>7.023050722996163</c:v>
                  </c:pt>
                  <c:pt idx="4">
                    <c:v>5.9422309854501787</c:v>
                  </c:pt>
                  <c:pt idx="6">
                    <c:v>7.2490682362172327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rep'!$A$41:$A$47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rep'!$N$41:$N$47</c:f>
              <c:numCache>
                <c:formatCode>0.00</c:formatCode>
                <c:ptCount val="7"/>
                <c:pt idx="0">
                  <c:v>3.6600000000000263</c:v>
                </c:pt>
                <c:pt idx="2">
                  <c:v>38.033333333333303</c:v>
                </c:pt>
                <c:pt idx="4">
                  <c:v>57.733333333333348</c:v>
                </c:pt>
                <c:pt idx="6">
                  <c:v>76.779999999999987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77-41DF-AA88-57CDE9101D70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rep'!$A$41:$A$47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rep'!$O$41:$O$47</c:f>
              <c:numCache>
                <c:formatCode>0.00</c:formatCode>
                <c:ptCount val="7"/>
                <c:pt idx="0">
                  <c:v>6.7266666666666515</c:v>
                </c:pt>
                <c:pt idx="2">
                  <c:v>5.8066666666667226</c:v>
                </c:pt>
                <c:pt idx="4">
                  <c:v>5.9933333333333101</c:v>
                </c:pt>
                <c:pt idx="6">
                  <c:v>5.166666666666675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77-41DF-AA88-57CDE9101D7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371207072"/>
        <c:axId val="371188832"/>
      </c:barChart>
      <c:catAx>
        <c:axId val="371207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Organic liquid dosage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71188832"/>
        <c:crosses val="autoZero"/>
        <c:auto val="1"/>
        <c:lblAlgn val="ctr"/>
        <c:lblOffset val="100"/>
        <c:noMultiLvlLbl val="0"/>
      </c:catAx>
      <c:valAx>
        <c:axId val="37118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7120707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C40T40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rep'!$S$53:$S$59</c:f>
                <c:numCache>
                  <c:formatCode>General</c:formatCode>
                  <c:ptCount val="7"/>
                  <c:pt idx="0">
                    <c:v>1.1629333333333525</c:v>
                  </c:pt>
                  <c:pt idx="2">
                    <c:v>4.1649474767930164</c:v>
                  </c:pt>
                  <c:pt idx="4">
                    <c:v>4.4202430179548458</c:v>
                  </c:pt>
                  <c:pt idx="6">
                    <c:v>5.6956279528898576E-2</c:v>
                  </c:pt>
                </c:numCache>
              </c:numRef>
            </c:plus>
            <c:minus>
              <c:numRef>
                <c:f>'cumm rep'!$S$53:$S$59</c:f>
                <c:numCache>
                  <c:formatCode>General</c:formatCode>
                  <c:ptCount val="7"/>
                  <c:pt idx="0">
                    <c:v>1.1629333333333525</c:v>
                  </c:pt>
                  <c:pt idx="2">
                    <c:v>4.1649474767930164</c:v>
                  </c:pt>
                  <c:pt idx="4">
                    <c:v>4.4202430179548458</c:v>
                  </c:pt>
                  <c:pt idx="6">
                    <c:v>5.6956279528898576E-2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rep'!$A$53:$A$59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rep'!$M$53:$M$59</c:f>
              <c:numCache>
                <c:formatCode>0.00</c:formatCode>
                <c:ptCount val="7"/>
                <c:pt idx="0">
                  <c:v>90.806666666666629</c:v>
                </c:pt>
                <c:pt idx="2">
                  <c:v>45.753333333333273</c:v>
                </c:pt>
                <c:pt idx="4">
                  <c:v>24.866666666666649</c:v>
                </c:pt>
                <c:pt idx="6">
                  <c:v>10.206666666666683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7-41DF-AA88-57CDE9101D70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rep'!$T$53:$T$59</c:f>
                <c:numCache>
                  <c:formatCode>General</c:formatCode>
                  <c:ptCount val="7"/>
                  <c:pt idx="0">
                    <c:v>0.87155744121274126</c:v>
                  </c:pt>
                  <c:pt idx="2">
                    <c:v>3.9230259432116137</c:v>
                  </c:pt>
                  <c:pt idx="4">
                    <c:v>6.6222480291816241</c:v>
                  </c:pt>
                  <c:pt idx="6">
                    <c:v>1.0403397393800313</c:v>
                  </c:pt>
                </c:numCache>
              </c:numRef>
            </c:plus>
            <c:minus>
              <c:numRef>
                <c:f>'cumm rep'!$T$53:$T$59</c:f>
                <c:numCache>
                  <c:formatCode>General</c:formatCode>
                  <c:ptCount val="7"/>
                  <c:pt idx="0">
                    <c:v>0.87155744121274126</c:v>
                  </c:pt>
                  <c:pt idx="2">
                    <c:v>3.9230259432116137</c:v>
                  </c:pt>
                  <c:pt idx="4">
                    <c:v>6.6222480291816241</c:v>
                  </c:pt>
                  <c:pt idx="6">
                    <c:v>1.0403397393800313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rep'!$A$53:$A$59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rep'!$N$53:$N$59</c:f>
              <c:numCache>
                <c:formatCode>0.00</c:formatCode>
                <c:ptCount val="7"/>
                <c:pt idx="0">
                  <c:v>3.5999999999999885</c:v>
                </c:pt>
                <c:pt idx="2">
                  <c:v>48.053333333333342</c:v>
                </c:pt>
                <c:pt idx="4">
                  <c:v>69.95999999999998</c:v>
                </c:pt>
                <c:pt idx="6">
                  <c:v>83.840000000000032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77-41DF-AA88-57CDE9101D70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rep'!$A$53:$A$59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rep'!$O$53:$O$59</c:f>
              <c:numCache>
                <c:formatCode>0.00</c:formatCode>
                <c:ptCount val="7"/>
                <c:pt idx="0">
                  <c:v>5.5933333333333835</c:v>
                </c:pt>
                <c:pt idx="2">
                  <c:v>6.1933333333333769</c:v>
                </c:pt>
                <c:pt idx="4">
                  <c:v>5.173333333333356</c:v>
                </c:pt>
                <c:pt idx="6">
                  <c:v>5.9533333333332843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77-41DF-AA88-57CDE9101D7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371207072"/>
        <c:axId val="371188832"/>
      </c:barChart>
      <c:catAx>
        <c:axId val="371207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Organic liquid dosage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71188832"/>
        <c:crosses val="autoZero"/>
        <c:auto val="1"/>
        <c:lblAlgn val="ctr"/>
        <c:lblOffset val="100"/>
        <c:noMultiLvlLbl val="0"/>
      </c:catAx>
      <c:valAx>
        <c:axId val="37118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7120707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Particle</a:t>
            </a:r>
            <a:r>
              <a:rPr lang="en-IN" baseline="0"/>
              <a:t> r</a:t>
            </a:r>
            <a:r>
              <a:rPr lang="en-IN"/>
              <a:t>ecovery in concentrate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C0T0</c:v>
          </c:tx>
          <c:spPr>
            <a:solidFill>
              <a:schemeClr val="accent1"/>
            </a:solidFill>
            <a:ln w="25400"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'cumm rep'!$G$103:$G$106</c:f>
                <c:numCache>
                  <c:formatCode>General</c:formatCode>
                  <c:ptCount val="4"/>
                  <c:pt idx="0">
                    <c:v>2.7165156898743437</c:v>
                  </c:pt>
                  <c:pt idx="1">
                    <c:v>4.0558899656343685</c:v>
                  </c:pt>
                  <c:pt idx="2">
                    <c:v>2.1044636413532105</c:v>
                  </c:pt>
                  <c:pt idx="3">
                    <c:v>3.8237139177041901</c:v>
                  </c:pt>
                </c:numCache>
              </c:numRef>
            </c:plus>
            <c:minus>
              <c:numRef>
                <c:f>'cumm rep'!$G$103:$G$106</c:f>
                <c:numCache>
                  <c:formatCode>General</c:formatCode>
                  <c:ptCount val="4"/>
                  <c:pt idx="0">
                    <c:v>2.7165156898743437</c:v>
                  </c:pt>
                  <c:pt idx="1">
                    <c:v>4.0558899656343685</c:v>
                  </c:pt>
                  <c:pt idx="2">
                    <c:v>2.1044636413532105</c:v>
                  </c:pt>
                  <c:pt idx="3">
                    <c:v>3.8237139177041901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rep'!$B$103:$B$106</c:f>
              <c:numCache>
                <c:formatCode>0.00</c:formatCode>
                <c:ptCount val="4"/>
                <c:pt idx="0">
                  <c:v>2.5200000000000187</c:v>
                </c:pt>
                <c:pt idx="1">
                  <c:v>33.579999999999963</c:v>
                </c:pt>
                <c:pt idx="2">
                  <c:v>41.913333333333348</c:v>
                </c:pt>
                <c:pt idx="3">
                  <c:v>49.54666666666666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A7-4F84-9754-417BAFA1E876}"/>
            </c:ext>
          </c:extLst>
        </c:ser>
        <c:ser>
          <c:idx val="1"/>
          <c:order val="1"/>
          <c:tx>
            <c:v>C20T20</c:v>
          </c:tx>
          <c:spPr>
            <a:solidFill>
              <a:schemeClr val="accent2"/>
            </a:solidFill>
            <a:ln w="25400"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'cumm rep'!$H$103:$H$106</c:f>
                <c:numCache>
                  <c:formatCode>General</c:formatCode>
                  <c:ptCount val="4"/>
                  <c:pt idx="0">
                    <c:v>2.193215769898873</c:v>
                  </c:pt>
                  <c:pt idx="1">
                    <c:v>0.91345252750212069</c:v>
                  </c:pt>
                  <c:pt idx="2">
                    <c:v>5.2585176179012336</c:v>
                  </c:pt>
                  <c:pt idx="3">
                    <c:v>0.98711726647734888</c:v>
                  </c:pt>
                </c:numCache>
              </c:numRef>
            </c:plus>
            <c:minus>
              <c:numRef>
                <c:f>'cumm rep'!$H$103:$H$106</c:f>
                <c:numCache>
                  <c:formatCode>General</c:formatCode>
                  <c:ptCount val="4"/>
                  <c:pt idx="0">
                    <c:v>2.193215769898873</c:v>
                  </c:pt>
                  <c:pt idx="1">
                    <c:v>0.91345252750212069</c:v>
                  </c:pt>
                  <c:pt idx="2">
                    <c:v>5.2585176179012336</c:v>
                  </c:pt>
                  <c:pt idx="3">
                    <c:v>0.98711726647734888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rep'!$C$103:$C$106</c:f>
              <c:numCache>
                <c:formatCode>0.00</c:formatCode>
                <c:ptCount val="4"/>
                <c:pt idx="0">
                  <c:v>5.6600000000000135</c:v>
                </c:pt>
                <c:pt idx="1">
                  <c:v>42.519999999999968</c:v>
                </c:pt>
                <c:pt idx="2">
                  <c:v>62.813333333333283</c:v>
                </c:pt>
                <c:pt idx="3">
                  <c:v>73.14666666666669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A7-4F84-9754-417BAFA1E876}"/>
            </c:ext>
          </c:extLst>
        </c:ser>
        <c:ser>
          <c:idx val="2"/>
          <c:order val="2"/>
          <c:tx>
            <c:v>C20T40</c:v>
          </c:tx>
          <c:spPr>
            <a:solidFill>
              <a:schemeClr val="accent3"/>
            </a:solidFill>
            <a:ln w="25400"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'cumm rep'!$I$103:$I$106</c:f>
                <c:numCache>
                  <c:formatCode>General</c:formatCode>
                  <c:ptCount val="4"/>
                  <c:pt idx="0">
                    <c:v>0.90424732113385464</c:v>
                  </c:pt>
                  <c:pt idx="1">
                    <c:v>7.0758986086575026</c:v>
                  </c:pt>
                  <c:pt idx="2">
                    <c:v>6.6880530619904786</c:v>
                  </c:pt>
                  <c:pt idx="3">
                    <c:v>4.2618972009084333</c:v>
                  </c:pt>
                </c:numCache>
              </c:numRef>
            </c:plus>
            <c:minus>
              <c:numRef>
                <c:f>'cumm rep'!$I$103:$I$106</c:f>
                <c:numCache>
                  <c:formatCode>General</c:formatCode>
                  <c:ptCount val="4"/>
                  <c:pt idx="0">
                    <c:v>0.90424732113385464</c:v>
                  </c:pt>
                  <c:pt idx="1">
                    <c:v>7.0758986086575026</c:v>
                  </c:pt>
                  <c:pt idx="2">
                    <c:v>6.6880530619904786</c:v>
                  </c:pt>
                  <c:pt idx="3">
                    <c:v>4.2618972009084333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rep'!$D$103:$D$106</c:f>
              <c:numCache>
                <c:formatCode>0.00</c:formatCode>
                <c:ptCount val="4"/>
                <c:pt idx="0">
                  <c:v>4.6466666666666434</c:v>
                </c:pt>
                <c:pt idx="1">
                  <c:v>47.399999999999984</c:v>
                </c:pt>
                <c:pt idx="2">
                  <c:v>65.859999999999985</c:v>
                </c:pt>
                <c:pt idx="3">
                  <c:v>79.953333333333305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A7-4F84-9754-417BAFA1E876}"/>
            </c:ext>
          </c:extLst>
        </c:ser>
        <c:ser>
          <c:idx val="3"/>
          <c:order val="3"/>
          <c:tx>
            <c:v>C40T20</c:v>
          </c:tx>
          <c:spPr>
            <a:solidFill>
              <a:schemeClr val="accent4"/>
            </a:solidFill>
            <a:ln w="25400"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'cumm rep'!$J$103:$J$106</c:f>
                <c:numCache>
                  <c:formatCode>General</c:formatCode>
                  <c:ptCount val="4"/>
                  <c:pt idx="0">
                    <c:v>1.7540996246888174</c:v>
                  </c:pt>
                  <c:pt idx="1">
                    <c:v>7.023050722996163</c:v>
                  </c:pt>
                  <c:pt idx="2">
                    <c:v>5.9422309854501787</c:v>
                  </c:pt>
                  <c:pt idx="3">
                    <c:v>7.2490682362172327</c:v>
                  </c:pt>
                </c:numCache>
              </c:numRef>
            </c:plus>
            <c:minus>
              <c:numRef>
                <c:f>'cumm rep'!$J$103:$J$106</c:f>
                <c:numCache>
                  <c:formatCode>General</c:formatCode>
                  <c:ptCount val="4"/>
                  <c:pt idx="0">
                    <c:v>1.7540996246888174</c:v>
                  </c:pt>
                  <c:pt idx="1">
                    <c:v>7.023050722996163</c:v>
                  </c:pt>
                  <c:pt idx="2">
                    <c:v>5.9422309854501787</c:v>
                  </c:pt>
                  <c:pt idx="3">
                    <c:v>7.2490682362172327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rep'!$E$103:$E$106</c:f>
              <c:numCache>
                <c:formatCode>0.00</c:formatCode>
                <c:ptCount val="4"/>
                <c:pt idx="0">
                  <c:v>3.6600000000000263</c:v>
                </c:pt>
                <c:pt idx="1">
                  <c:v>38.033333333333303</c:v>
                </c:pt>
                <c:pt idx="2">
                  <c:v>57.733333333333348</c:v>
                </c:pt>
                <c:pt idx="3">
                  <c:v>76.779999999999987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A7-4F84-9754-417BAFA1E876}"/>
            </c:ext>
          </c:extLst>
        </c:ser>
        <c:ser>
          <c:idx val="4"/>
          <c:order val="4"/>
          <c:tx>
            <c:v>C40T40</c:v>
          </c:tx>
          <c:spPr>
            <a:solidFill>
              <a:schemeClr val="accent5"/>
            </a:solidFill>
            <a:ln w="25400"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'cumm rep'!$K$103:$K$106</c:f>
                <c:numCache>
                  <c:formatCode>General</c:formatCode>
                  <c:ptCount val="4"/>
                  <c:pt idx="0">
                    <c:v>0.87155744121274126</c:v>
                  </c:pt>
                  <c:pt idx="1">
                    <c:v>3.9230259432116137</c:v>
                  </c:pt>
                  <c:pt idx="2">
                    <c:v>6.6222480291816241</c:v>
                  </c:pt>
                  <c:pt idx="3">
                    <c:v>1.0403397393800313</c:v>
                  </c:pt>
                </c:numCache>
              </c:numRef>
            </c:plus>
            <c:minus>
              <c:numRef>
                <c:f>'cumm rep'!$K$103:$K$106</c:f>
                <c:numCache>
                  <c:formatCode>General</c:formatCode>
                  <c:ptCount val="4"/>
                  <c:pt idx="0">
                    <c:v>0.87155744121274126</c:v>
                  </c:pt>
                  <c:pt idx="1">
                    <c:v>3.9230259432116137</c:v>
                  </c:pt>
                  <c:pt idx="2">
                    <c:v>6.6222480291816241</c:v>
                  </c:pt>
                  <c:pt idx="3">
                    <c:v>1.0403397393800313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rep'!$F$103:$F$106</c:f>
              <c:numCache>
                <c:formatCode>0.00</c:formatCode>
                <c:ptCount val="4"/>
                <c:pt idx="0">
                  <c:v>3.5999999999999885</c:v>
                </c:pt>
                <c:pt idx="1">
                  <c:v>48.053333333333342</c:v>
                </c:pt>
                <c:pt idx="2">
                  <c:v>69.95999999999998</c:v>
                </c:pt>
                <c:pt idx="3">
                  <c:v>83.840000000000032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4A7-4F84-9754-417BAFA1E8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4889375"/>
        <c:axId val="2107596175"/>
      </c:barChart>
      <c:catAx>
        <c:axId val="21448893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000" b="0" i="0" kern="1200" baseline="0">
                    <a:solidFill>
                      <a:srgbClr val="595959"/>
                    </a:solidFill>
                    <a:effectLst/>
                  </a:rPr>
                  <a:t>organic liquid dosage (%)</a:t>
                </a:r>
                <a:endParaRPr lang="en-GB" sz="10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7596175"/>
        <c:crosses val="autoZero"/>
        <c:auto val="1"/>
        <c:lblAlgn val="ctr"/>
        <c:lblOffset val="100"/>
        <c:noMultiLvlLbl val="0"/>
      </c:catAx>
      <c:valAx>
        <c:axId val="2107596175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recovery in concentrate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4889375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C0T0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tail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rep'!$S$5:$S$11</c:f>
                <c:numCache>
                  <c:formatCode>General</c:formatCode>
                  <c:ptCount val="7"/>
                  <c:pt idx="0">
                    <c:v>2.4818068686610464</c:v>
                  </c:pt>
                  <c:pt idx="2">
                    <c:v>4.5733333333333359</c:v>
                  </c:pt>
                  <c:pt idx="4">
                    <c:v>2.1954722053454145</c:v>
                  </c:pt>
                  <c:pt idx="6">
                    <c:v>4.7611641452252291</c:v>
                  </c:pt>
                </c:numCache>
              </c:numRef>
            </c:plus>
            <c:minus>
              <c:numRef>
                <c:f>'cumm rep'!$S$5:$S$11</c:f>
                <c:numCache>
                  <c:formatCode>General</c:formatCode>
                  <c:ptCount val="7"/>
                  <c:pt idx="0">
                    <c:v>2.4818068686610464</c:v>
                  </c:pt>
                  <c:pt idx="2">
                    <c:v>4.5733333333333359</c:v>
                  </c:pt>
                  <c:pt idx="4">
                    <c:v>2.1954722053454145</c:v>
                  </c:pt>
                  <c:pt idx="6">
                    <c:v>4.7611641452252291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rep'!$A$5:$A$11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rep'!$M$5:$M$11</c:f>
              <c:numCache>
                <c:formatCode>0.00</c:formatCode>
                <c:ptCount val="7"/>
                <c:pt idx="0">
                  <c:v>91.960000000000022</c:v>
                </c:pt>
                <c:pt idx="2">
                  <c:v>59.653333333333364</c:v>
                </c:pt>
                <c:pt idx="4">
                  <c:v>53.28666666666664</c:v>
                </c:pt>
                <c:pt idx="6">
                  <c:v>44.646666666666682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7-41DF-AA88-57CDE9101D70}"/>
            </c:ext>
          </c:extLst>
        </c:ser>
        <c:ser>
          <c:idx val="1"/>
          <c:order val="1"/>
          <c:tx>
            <c:v>concentrate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rep'!$T$5:$T$11</c:f>
                <c:numCache>
                  <c:formatCode>General</c:formatCode>
                  <c:ptCount val="7"/>
                  <c:pt idx="0">
                    <c:v>2.5982960707185114</c:v>
                  </c:pt>
                  <c:pt idx="2">
                    <c:v>4.0558899656343685</c:v>
                  </c:pt>
                  <c:pt idx="4">
                    <c:v>2.1044636413532105</c:v>
                  </c:pt>
                  <c:pt idx="6">
                    <c:v>3.8237139177041901</c:v>
                  </c:pt>
                </c:numCache>
              </c:numRef>
            </c:plus>
            <c:minus>
              <c:numRef>
                <c:f>'cumm rep'!$T$5:$T$11</c:f>
                <c:numCache>
                  <c:formatCode>General</c:formatCode>
                  <c:ptCount val="7"/>
                  <c:pt idx="0">
                    <c:v>2.5982960707185114</c:v>
                  </c:pt>
                  <c:pt idx="2">
                    <c:v>4.0558899656343685</c:v>
                  </c:pt>
                  <c:pt idx="4">
                    <c:v>2.1044636413532105</c:v>
                  </c:pt>
                  <c:pt idx="6">
                    <c:v>3.8237139177041901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rep'!$A$5:$A$11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rep'!$N$5:$N$11</c:f>
              <c:numCache>
                <c:formatCode>0.00</c:formatCode>
                <c:ptCount val="7"/>
                <c:pt idx="0">
                  <c:v>2.5866666666666851</c:v>
                </c:pt>
                <c:pt idx="2">
                  <c:v>33.579999999999963</c:v>
                </c:pt>
                <c:pt idx="4">
                  <c:v>41.913333333333348</c:v>
                </c:pt>
                <c:pt idx="6">
                  <c:v>49.54666666666666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77-41DF-AA88-57CDE9101D70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rep'!$A$5:$A$11</c:f>
              <c:numCache>
                <c:formatCode>General</c:formatCode>
                <c:ptCount val="7"/>
                <c:pt idx="0">
                  <c:v>0</c:v>
                </c:pt>
                <c:pt idx="2">
                  <c:v>2.8</c:v>
                </c:pt>
                <c:pt idx="4">
                  <c:v>5.6</c:v>
                </c:pt>
                <c:pt idx="6">
                  <c:v>9.3000000000000007</c:v>
                </c:pt>
              </c:numCache>
            </c:numRef>
          </c:cat>
          <c:val>
            <c:numRef>
              <c:f>'cumm rep'!$O$5:$O$11</c:f>
              <c:numCache>
                <c:formatCode>0.00</c:formatCode>
                <c:ptCount val="7"/>
                <c:pt idx="0">
                  <c:v>5.5199999999999543</c:v>
                </c:pt>
                <c:pt idx="2">
                  <c:v>6.7666666666666764</c:v>
                </c:pt>
                <c:pt idx="4">
                  <c:v>4.8000000000000043</c:v>
                </c:pt>
                <c:pt idx="6">
                  <c:v>5.806666666666664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77-41DF-AA88-57CDE9101D7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371207072"/>
        <c:axId val="371188832"/>
      </c:barChart>
      <c:catAx>
        <c:axId val="371207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Organic liquid dosage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71188832"/>
        <c:crosses val="autoZero"/>
        <c:auto val="1"/>
        <c:lblAlgn val="ctr"/>
        <c:lblOffset val="100"/>
        <c:noMultiLvlLbl val="0"/>
      </c:catAx>
      <c:valAx>
        <c:axId val="37118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</a:t>
                </a:r>
                <a:r>
                  <a:rPr lang="en-IN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weight (%)</a:t>
                </a:r>
                <a:endParaRPr lang="en-I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7120707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Particle recovery in concentrate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C0T0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rep'!$G$103:$G$106</c:f>
                <c:numCache>
                  <c:formatCode>General</c:formatCode>
                  <c:ptCount val="4"/>
                  <c:pt idx="0">
                    <c:v>2.7165156898743437</c:v>
                  </c:pt>
                  <c:pt idx="1">
                    <c:v>4.0558899656343685</c:v>
                  </c:pt>
                  <c:pt idx="2">
                    <c:v>2.1044636413532105</c:v>
                  </c:pt>
                  <c:pt idx="3">
                    <c:v>3.8237139177041901</c:v>
                  </c:pt>
                </c:numCache>
              </c:numRef>
            </c:plus>
            <c:minus>
              <c:numRef>
                <c:f>'cumm rep'!$G$103:$G$106</c:f>
                <c:numCache>
                  <c:formatCode>General</c:formatCode>
                  <c:ptCount val="4"/>
                  <c:pt idx="0">
                    <c:v>2.7165156898743437</c:v>
                  </c:pt>
                  <c:pt idx="1">
                    <c:v>4.0558899656343685</c:v>
                  </c:pt>
                  <c:pt idx="2">
                    <c:v>2.1044636413532105</c:v>
                  </c:pt>
                  <c:pt idx="3">
                    <c:v>3.8237139177041901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rep'!$B$103:$B$106</c:f>
              <c:numCache>
                <c:formatCode>0.00</c:formatCode>
                <c:ptCount val="4"/>
                <c:pt idx="0">
                  <c:v>2.5200000000000187</c:v>
                </c:pt>
                <c:pt idx="1">
                  <c:v>33.579999999999963</c:v>
                </c:pt>
                <c:pt idx="2">
                  <c:v>41.913333333333348</c:v>
                </c:pt>
                <c:pt idx="3">
                  <c:v>49.54666666666666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C3-4652-A938-D7F587A269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4889375"/>
        <c:axId val="2107596175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v>C20T20</c:v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'cumm rep'!$H$103:$H$106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2.193215769898873</c:v>
                        </c:pt>
                        <c:pt idx="1">
                          <c:v>0.91345252750212069</c:v>
                        </c:pt>
                        <c:pt idx="2">
                          <c:v>5.2585176179012336</c:v>
                        </c:pt>
                        <c:pt idx="3">
                          <c:v>0.98711726647734888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'cumm rep'!$H$103:$H$106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2.193215769898873</c:v>
                        </c:pt>
                        <c:pt idx="1">
                          <c:v>0.91345252750212069</c:v>
                        </c:pt>
                        <c:pt idx="2">
                          <c:v>5.2585176179012336</c:v>
                        </c:pt>
                        <c:pt idx="3">
                          <c:v>0.98711726647734888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numRef>
                    <c:extLst>
                      <c:ext uri="{02D57815-91ED-43cb-92C2-25804820EDAC}">
                        <c15:formulaRef>
                          <c15:sqref>'cumm rep'!$A$103:$A$106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</c:v>
                      </c:pt>
                      <c:pt idx="1">
                        <c:v>2.8</c:v>
                      </c:pt>
                      <c:pt idx="2">
                        <c:v>5.6</c:v>
                      </c:pt>
                      <c:pt idx="3">
                        <c:v>9.3000000000000007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'cumm rep'!$C$103:$C$106</c15:sqref>
                        </c15:formulaRef>
                      </c:ext>
                    </c:extLst>
                    <c:numCache>
                      <c:formatCode>0.00</c:formatCode>
                      <c:ptCount val="4"/>
                      <c:pt idx="0">
                        <c:v>5.6600000000000135</c:v>
                      </c:pt>
                      <c:pt idx="1">
                        <c:v>42.519999999999968</c:v>
                      </c:pt>
                      <c:pt idx="2">
                        <c:v>62.813333333333283</c:v>
                      </c:pt>
                      <c:pt idx="3">
                        <c:v>73.14666666666669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B7C3-4652-A938-D7F587A2691D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v>C20T40</c:v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xmlns:c15="http://schemas.microsoft.com/office/drawing/2012/chart" uri="{02D57815-91ED-43cb-92C2-25804820EDAC}">
                          <c15:formulaRef>
                            <c15:sqref>'cumm rep'!$I$103:$I$106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0.90424732113385464</c:v>
                        </c:pt>
                        <c:pt idx="1">
                          <c:v>7.0758986086575026</c:v>
                        </c:pt>
                        <c:pt idx="2">
                          <c:v>6.6880530619904786</c:v>
                        </c:pt>
                        <c:pt idx="3">
                          <c:v>4.2618972009084333</c:v>
                        </c:pt>
                      </c:numCache>
                    </c:numRef>
                  </c:plus>
                  <c:minus>
                    <c:numRef>
                      <c:extLst>
                        <c:ext xmlns:c15="http://schemas.microsoft.com/office/drawing/2012/chart" uri="{02D57815-91ED-43cb-92C2-25804820EDAC}">
                          <c15:formulaRef>
                            <c15:sqref>'cumm rep'!$I$103:$I$106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0.90424732113385464</c:v>
                        </c:pt>
                        <c:pt idx="1">
                          <c:v>7.0758986086575026</c:v>
                        </c:pt>
                        <c:pt idx="2">
                          <c:v>6.6880530619904786</c:v>
                        </c:pt>
                        <c:pt idx="3">
                          <c:v>4.2618972009084333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'cumm rep'!$A$103:$A$106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</c:v>
                      </c:pt>
                      <c:pt idx="1">
                        <c:v>2.8</c:v>
                      </c:pt>
                      <c:pt idx="2">
                        <c:v>5.6</c:v>
                      </c:pt>
                      <c:pt idx="3">
                        <c:v>9.3000000000000007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'cumm rep'!$D$103:$D$106</c15:sqref>
                        </c15:formulaRef>
                      </c:ext>
                    </c:extLst>
                    <c:numCache>
                      <c:formatCode>0.00</c:formatCode>
                      <c:ptCount val="4"/>
                      <c:pt idx="0">
                        <c:v>4.6466666666666434</c:v>
                      </c:pt>
                      <c:pt idx="1">
                        <c:v>47.399999999999984</c:v>
                      </c:pt>
                      <c:pt idx="2">
                        <c:v>65.859999999999985</c:v>
                      </c:pt>
                      <c:pt idx="3">
                        <c:v>79.953333333333305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7C3-4652-A938-D7F587A2691D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v>C40T20</c:v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xmlns:c15="http://schemas.microsoft.com/office/drawing/2012/chart" uri="{02D57815-91ED-43cb-92C2-25804820EDAC}">
                          <c15:formulaRef>
                            <c15:sqref>'cumm rep'!$J$103:$J$106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1.7540996246888174</c:v>
                        </c:pt>
                        <c:pt idx="1">
                          <c:v>7.023050722996163</c:v>
                        </c:pt>
                        <c:pt idx="2">
                          <c:v>5.9422309854501787</c:v>
                        </c:pt>
                        <c:pt idx="3">
                          <c:v>7.2490682362172327</c:v>
                        </c:pt>
                      </c:numCache>
                    </c:numRef>
                  </c:plus>
                  <c:minus>
                    <c:numRef>
                      <c:extLst>
                        <c:ext xmlns:c15="http://schemas.microsoft.com/office/drawing/2012/chart" uri="{02D57815-91ED-43cb-92C2-25804820EDAC}">
                          <c15:formulaRef>
                            <c15:sqref>'cumm rep'!$J$103:$J$106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1.7540996246888174</c:v>
                        </c:pt>
                        <c:pt idx="1">
                          <c:v>7.023050722996163</c:v>
                        </c:pt>
                        <c:pt idx="2">
                          <c:v>5.9422309854501787</c:v>
                        </c:pt>
                        <c:pt idx="3">
                          <c:v>7.2490682362172327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'cumm rep'!$A$103:$A$106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</c:v>
                      </c:pt>
                      <c:pt idx="1">
                        <c:v>2.8</c:v>
                      </c:pt>
                      <c:pt idx="2">
                        <c:v>5.6</c:v>
                      </c:pt>
                      <c:pt idx="3">
                        <c:v>9.3000000000000007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'cumm rep'!$E$103:$E$106</c15:sqref>
                        </c15:formulaRef>
                      </c:ext>
                    </c:extLst>
                    <c:numCache>
                      <c:formatCode>0.00</c:formatCode>
                      <c:ptCount val="4"/>
                      <c:pt idx="0">
                        <c:v>3.6600000000000263</c:v>
                      </c:pt>
                      <c:pt idx="1">
                        <c:v>38.033333333333303</c:v>
                      </c:pt>
                      <c:pt idx="2">
                        <c:v>57.733333333333348</c:v>
                      </c:pt>
                      <c:pt idx="3">
                        <c:v>76.779999999999987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B7C3-4652-A938-D7F587A2691D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v>C40T40</c:v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xmlns:c15="http://schemas.microsoft.com/office/drawing/2012/chart" uri="{02D57815-91ED-43cb-92C2-25804820EDAC}">
                          <c15:formulaRef>
                            <c15:sqref>'cumm rep'!$K$103:$K$106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0.87155744121274126</c:v>
                        </c:pt>
                        <c:pt idx="1">
                          <c:v>3.9230259432116137</c:v>
                        </c:pt>
                        <c:pt idx="2">
                          <c:v>6.6222480291816241</c:v>
                        </c:pt>
                        <c:pt idx="3">
                          <c:v>1.0403397393800313</c:v>
                        </c:pt>
                      </c:numCache>
                    </c:numRef>
                  </c:plus>
                  <c:minus>
                    <c:numRef>
                      <c:extLst>
                        <c:ext xmlns:c15="http://schemas.microsoft.com/office/drawing/2012/chart" uri="{02D57815-91ED-43cb-92C2-25804820EDAC}">
                          <c15:formulaRef>
                            <c15:sqref>'cumm rep'!$K$103:$K$106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0.87155744121274126</c:v>
                        </c:pt>
                        <c:pt idx="1">
                          <c:v>3.9230259432116137</c:v>
                        </c:pt>
                        <c:pt idx="2">
                          <c:v>6.6222480291816241</c:v>
                        </c:pt>
                        <c:pt idx="3">
                          <c:v>1.0403397393800313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'cumm rep'!$A$103:$A$106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</c:v>
                      </c:pt>
                      <c:pt idx="1">
                        <c:v>2.8</c:v>
                      </c:pt>
                      <c:pt idx="2">
                        <c:v>5.6</c:v>
                      </c:pt>
                      <c:pt idx="3">
                        <c:v>9.3000000000000007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'cumm rep'!$F$103:$F$106</c15:sqref>
                        </c15:formulaRef>
                      </c:ext>
                    </c:extLst>
                    <c:numCache>
                      <c:formatCode>0.00</c:formatCode>
                      <c:ptCount val="4"/>
                      <c:pt idx="0">
                        <c:v>3.5999999999999885</c:v>
                      </c:pt>
                      <c:pt idx="1">
                        <c:v>48.053333333333342</c:v>
                      </c:pt>
                      <c:pt idx="2">
                        <c:v>69.95999999999998</c:v>
                      </c:pt>
                      <c:pt idx="3">
                        <c:v>83.840000000000032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B7C3-4652-A938-D7F587A2691D}"/>
                  </c:ext>
                </c:extLst>
              </c15:ser>
            </c15:filteredLineSeries>
          </c:ext>
        </c:extLst>
      </c:lineChart>
      <c:catAx>
        <c:axId val="21448893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000" b="0" i="0" kern="1200" baseline="0">
                    <a:solidFill>
                      <a:srgbClr val="595959"/>
                    </a:solidFill>
                    <a:effectLst/>
                  </a:rPr>
                  <a:t>organic liquid dosage (%)</a:t>
                </a:r>
                <a:endParaRPr lang="en-GB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7596175"/>
        <c:crosses val="autoZero"/>
        <c:auto val="1"/>
        <c:lblAlgn val="ctr"/>
        <c:lblOffset val="100"/>
        <c:noMultiLvlLbl val="1"/>
      </c:catAx>
      <c:valAx>
        <c:axId val="2107596175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recovery in concentrate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4889375"/>
        <c:crosses val="autoZero"/>
        <c:crossBetween val="midCat"/>
        <c:majorUnit val="1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water recovery in binary systems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C0T0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water rec'!$I$5:$I$8</c:f>
                <c:numCache>
                  <c:formatCode>General</c:formatCode>
                  <c:ptCount val="4"/>
                  <c:pt idx="0">
                    <c:v>0.50855170357854751</c:v>
                  </c:pt>
                  <c:pt idx="1">
                    <c:v>1.2863938687090901</c:v>
                  </c:pt>
                  <c:pt idx="2">
                    <c:v>0.83835460177915089</c:v>
                  </c:pt>
                  <c:pt idx="3">
                    <c:v>1.9899599652279116</c:v>
                  </c:pt>
                </c:numCache>
              </c:numRef>
            </c:plus>
            <c:minus>
              <c:numRef>
                <c:f>'cumm water rec'!$I$5:$I$8</c:f>
                <c:numCache>
                  <c:formatCode>General</c:formatCode>
                  <c:ptCount val="4"/>
                  <c:pt idx="0">
                    <c:v>0.50855170357854751</c:v>
                  </c:pt>
                  <c:pt idx="1">
                    <c:v>1.2863938687090901</c:v>
                  </c:pt>
                  <c:pt idx="2">
                    <c:v>0.83835460177915089</c:v>
                  </c:pt>
                  <c:pt idx="3">
                    <c:v>1.9899599652279116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water rec'!$A$5:$A$8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water rec'!$G$5:$G$8</c:f>
              <c:numCache>
                <c:formatCode>0.00</c:formatCode>
                <c:ptCount val="4"/>
                <c:pt idx="0">
                  <c:v>3.6681005584357438</c:v>
                </c:pt>
                <c:pt idx="1">
                  <c:v>15.258293301906091</c:v>
                </c:pt>
                <c:pt idx="2">
                  <c:v>19.840951751524354</c:v>
                </c:pt>
                <c:pt idx="3">
                  <c:v>23.019276663756006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5C8-41F4-B9F7-34B2E3B41CC8}"/>
            </c:ext>
          </c:extLst>
        </c:ser>
        <c:ser>
          <c:idx val="1"/>
          <c:order val="1"/>
          <c:tx>
            <c:v>C20T20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water rec'!$S$5:$S$8</c:f>
                <c:numCache>
                  <c:formatCode>General</c:formatCode>
                  <c:ptCount val="4"/>
                  <c:pt idx="0">
                    <c:v>0.71669831387899241</c:v>
                  </c:pt>
                  <c:pt idx="1">
                    <c:v>1.4245020013913681</c:v>
                  </c:pt>
                  <c:pt idx="2">
                    <c:v>0.5433092767593789</c:v>
                  </c:pt>
                  <c:pt idx="3">
                    <c:v>1.5133942203707313</c:v>
                  </c:pt>
                </c:numCache>
              </c:numRef>
            </c:plus>
            <c:minus>
              <c:numRef>
                <c:f>'cumm water rec'!$S$5:$S$8</c:f>
                <c:numCache>
                  <c:formatCode>General</c:formatCode>
                  <c:ptCount val="4"/>
                  <c:pt idx="0">
                    <c:v>0.71669831387899241</c:v>
                  </c:pt>
                  <c:pt idx="1">
                    <c:v>1.4245020013913681</c:v>
                  </c:pt>
                  <c:pt idx="2">
                    <c:v>0.5433092767593789</c:v>
                  </c:pt>
                  <c:pt idx="3">
                    <c:v>1.5133942203707313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water rec'!$A$5:$A$8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water rec'!$Q$5:$Q$8</c:f>
              <c:numCache>
                <c:formatCode>0.00</c:formatCode>
                <c:ptCount val="4"/>
                <c:pt idx="0">
                  <c:v>4.4866391466437534</c:v>
                </c:pt>
                <c:pt idx="1">
                  <c:v>18.945757602614385</c:v>
                </c:pt>
                <c:pt idx="2">
                  <c:v>29.040525241142372</c:v>
                </c:pt>
                <c:pt idx="3">
                  <c:v>32.046220947330731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5C8-41F4-B9F7-34B2E3B41CC8}"/>
            </c:ext>
          </c:extLst>
        </c:ser>
        <c:ser>
          <c:idx val="2"/>
          <c:order val="2"/>
          <c:tx>
            <c:v>C20T40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water rec'!$AC$5:$AC$8</c:f>
                <c:numCache>
                  <c:formatCode>General</c:formatCode>
                  <c:ptCount val="4"/>
                  <c:pt idx="0">
                    <c:v>0.27002126195898946</c:v>
                  </c:pt>
                  <c:pt idx="1">
                    <c:v>0.47237181614340962</c:v>
                  </c:pt>
                  <c:pt idx="2">
                    <c:v>0.38932928584305604</c:v>
                  </c:pt>
                  <c:pt idx="3">
                    <c:v>0.69448199764768448</c:v>
                  </c:pt>
                </c:numCache>
              </c:numRef>
            </c:plus>
            <c:minus>
              <c:numRef>
                <c:f>'cumm water rec'!$AC$5:$AC$8</c:f>
                <c:numCache>
                  <c:formatCode>General</c:formatCode>
                  <c:ptCount val="4"/>
                  <c:pt idx="0">
                    <c:v>0.27002126195898946</c:v>
                  </c:pt>
                  <c:pt idx="1">
                    <c:v>0.47237181614340962</c:v>
                  </c:pt>
                  <c:pt idx="2">
                    <c:v>0.38932928584305604</c:v>
                  </c:pt>
                  <c:pt idx="3">
                    <c:v>0.69448199764768448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water rec'!$A$5:$A$8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water rec'!$AA$5:$AA$8</c:f>
              <c:numCache>
                <c:formatCode>0.00</c:formatCode>
                <c:ptCount val="4"/>
                <c:pt idx="0">
                  <c:v>2.7548514973055664</c:v>
                </c:pt>
                <c:pt idx="1">
                  <c:v>20.286166848228973</c:v>
                </c:pt>
                <c:pt idx="2">
                  <c:v>30.816498723298608</c:v>
                </c:pt>
                <c:pt idx="3">
                  <c:v>35.108084081295502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15C8-41F4-B9F7-34B2E3B41CC8}"/>
            </c:ext>
          </c:extLst>
        </c:ser>
        <c:ser>
          <c:idx val="3"/>
          <c:order val="3"/>
          <c:tx>
            <c:v>C40T20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water rec'!$I$13:$I$16</c:f>
                <c:numCache>
                  <c:formatCode>General</c:formatCode>
                  <c:ptCount val="4"/>
                  <c:pt idx="0">
                    <c:v>0.83236259994947814</c:v>
                  </c:pt>
                  <c:pt idx="1">
                    <c:v>0.56462895893533149</c:v>
                  </c:pt>
                  <c:pt idx="2">
                    <c:v>0.54192548988871903</c:v>
                  </c:pt>
                  <c:pt idx="3">
                    <c:v>0.51277658827985384</c:v>
                  </c:pt>
                </c:numCache>
              </c:numRef>
            </c:plus>
            <c:minus>
              <c:numRef>
                <c:f>'cumm water rec'!$I$13:$I$16</c:f>
                <c:numCache>
                  <c:formatCode>General</c:formatCode>
                  <c:ptCount val="4"/>
                  <c:pt idx="0">
                    <c:v>0.83236259994947814</c:v>
                  </c:pt>
                  <c:pt idx="1">
                    <c:v>0.56462895893533149</c:v>
                  </c:pt>
                  <c:pt idx="2">
                    <c:v>0.54192548988871903</c:v>
                  </c:pt>
                  <c:pt idx="3">
                    <c:v>0.51277658827985384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water rec'!$A$5:$A$8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water rec'!$G$13:$G$16</c:f>
              <c:numCache>
                <c:formatCode>0.00</c:formatCode>
                <c:ptCount val="4"/>
                <c:pt idx="0">
                  <c:v>3.2167461265778825</c:v>
                </c:pt>
                <c:pt idx="1">
                  <c:v>18.260017763389584</c:v>
                </c:pt>
                <c:pt idx="2">
                  <c:v>27.998801768225452</c:v>
                </c:pt>
                <c:pt idx="3">
                  <c:v>33.280998344795542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4-15C8-41F4-B9F7-34B2E3B41CC8}"/>
            </c:ext>
          </c:extLst>
        </c:ser>
        <c:ser>
          <c:idx val="4"/>
          <c:order val="4"/>
          <c:tx>
            <c:v>C40T40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water rec'!$S$13:$S$16</c:f>
                <c:numCache>
                  <c:formatCode>General</c:formatCode>
                  <c:ptCount val="4"/>
                  <c:pt idx="0">
                    <c:v>0.63893314560229797</c:v>
                  </c:pt>
                  <c:pt idx="1">
                    <c:v>0.83605877784164717</c:v>
                  </c:pt>
                  <c:pt idx="2">
                    <c:v>1.0573949787913681</c:v>
                  </c:pt>
                  <c:pt idx="3">
                    <c:v>0.67046259223546123</c:v>
                  </c:pt>
                </c:numCache>
              </c:numRef>
            </c:plus>
            <c:minus>
              <c:numRef>
                <c:f>'cumm water rec'!$S$13:$S$16</c:f>
                <c:numCache>
                  <c:formatCode>General</c:formatCode>
                  <c:ptCount val="4"/>
                  <c:pt idx="0">
                    <c:v>0.63893314560229797</c:v>
                  </c:pt>
                  <c:pt idx="1">
                    <c:v>0.83605877784164717</c:v>
                  </c:pt>
                  <c:pt idx="2">
                    <c:v>1.0573949787913681</c:v>
                  </c:pt>
                  <c:pt idx="3">
                    <c:v>0.67046259223546123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water rec'!$A$5:$A$8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water rec'!$Q$13:$Q$16</c:f>
              <c:numCache>
                <c:formatCode>0.00</c:formatCode>
                <c:ptCount val="4"/>
                <c:pt idx="0">
                  <c:v>2.9662568696420184</c:v>
                </c:pt>
                <c:pt idx="1">
                  <c:v>22.170120512966253</c:v>
                </c:pt>
                <c:pt idx="2">
                  <c:v>31.691163351359631</c:v>
                </c:pt>
                <c:pt idx="3">
                  <c:v>36.110293339502597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6-15C8-41F4-B9F7-34B2E3B41C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13543727"/>
        <c:axId val="1313555727"/>
      </c:lineChart>
      <c:catAx>
        <c:axId val="131354372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000" b="0" i="0" kern="1200" baseline="0">
                    <a:solidFill>
                      <a:srgbClr val="595959"/>
                    </a:solidFill>
                    <a:effectLst/>
                  </a:rPr>
                  <a:t>organic liquid dosage (%)</a:t>
                </a:r>
                <a:endParaRPr lang="en-GB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3555727"/>
        <c:crosses val="autoZero"/>
        <c:auto val="1"/>
        <c:lblAlgn val="ctr"/>
        <c:lblOffset val="100"/>
        <c:noMultiLvlLbl val="1"/>
      </c:catAx>
      <c:valAx>
        <c:axId val="1313555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water recovery in concentrate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354372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Particle recovery in concentrate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C0T0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rep'!$G$103:$G$106</c:f>
                <c:numCache>
                  <c:formatCode>General</c:formatCode>
                  <c:ptCount val="4"/>
                  <c:pt idx="0">
                    <c:v>2.7165156898743437</c:v>
                  </c:pt>
                  <c:pt idx="1">
                    <c:v>4.0558899656343685</c:v>
                  </c:pt>
                  <c:pt idx="2">
                    <c:v>2.1044636413532105</c:v>
                  </c:pt>
                  <c:pt idx="3">
                    <c:v>3.8237139177041901</c:v>
                  </c:pt>
                </c:numCache>
              </c:numRef>
            </c:plus>
            <c:minus>
              <c:numRef>
                <c:f>'cumm rep'!$G$103:$G$106</c:f>
                <c:numCache>
                  <c:formatCode>General</c:formatCode>
                  <c:ptCount val="4"/>
                  <c:pt idx="0">
                    <c:v>2.7165156898743437</c:v>
                  </c:pt>
                  <c:pt idx="1">
                    <c:v>4.0558899656343685</c:v>
                  </c:pt>
                  <c:pt idx="2">
                    <c:v>2.1044636413532105</c:v>
                  </c:pt>
                  <c:pt idx="3">
                    <c:v>3.8237139177041901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rep'!$B$103:$B$106</c:f>
              <c:numCache>
                <c:formatCode>0.00</c:formatCode>
                <c:ptCount val="4"/>
                <c:pt idx="0">
                  <c:v>2.5200000000000187</c:v>
                </c:pt>
                <c:pt idx="1">
                  <c:v>33.579999999999963</c:v>
                </c:pt>
                <c:pt idx="2">
                  <c:v>41.913333333333348</c:v>
                </c:pt>
                <c:pt idx="3">
                  <c:v>49.54666666666666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1D9-4281-ADDF-76400077E9C3}"/>
            </c:ext>
          </c:extLst>
        </c:ser>
        <c:ser>
          <c:idx val="1"/>
          <c:order val="1"/>
          <c:tx>
            <c:v>C20T20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rep'!$H$103:$H$106</c:f>
                <c:numCache>
                  <c:formatCode>General</c:formatCode>
                  <c:ptCount val="4"/>
                  <c:pt idx="0">
                    <c:v>2.193215769898873</c:v>
                  </c:pt>
                  <c:pt idx="1">
                    <c:v>0.91345252750212069</c:v>
                  </c:pt>
                  <c:pt idx="2">
                    <c:v>5.2585176179012336</c:v>
                  </c:pt>
                  <c:pt idx="3">
                    <c:v>0.98711726647734888</c:v>
                  </c:pt>
                </c:numCache>
              </c:numRef>
            </c:plus>
            <c:minus>
              <c:numRef>
                <c:f>'cumm rep'!$H$103:$H$106</c:f>
                <c:numCache>
                  <c:formatCode>General</c:formatCode>
                  <c:ptCount val="4"/>
                  <c:pt idx="0">
                    <c:v>2.193215769898873</c:v>
                  </c:pt>
                  <c:pt idx="1">
                    <c:v>0.91345252750212069</c:v>
                  </c:pt>
                  <c:pt idx="2">
                    <c:v>5.2585176179012336</c:v>
                  </c:pt>
                  <c:pt idx="3">
                    <c:v>0.98711726647734888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rep'!$C$103:$C$106</c:f>
              <c:numCache>
                <c:formatCode>0.00</c:formatCode>
                <c:ptCount val="4"/>
                <c:pt idx="0">
                  <c:v>5.6600000000000135</c:v>
                </c:pt>
                <c:pt idx="1">
                  <c:v>42.519999999999968</c:v>
                </c:pt>
                <c:pt idx="2">
                  <c:v>62.813333333333283</c:v>
                </c:pt>
                <c:pt idx="3">
                  <c:v>73.14666666666669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1D9-4281-ADDF-76400077E9C3}"/>
            </c:ext>
          </c:extLst>
        </c:ser>
        <c:ser>
          <c:idx val="2"/>
          <c:order val="2"/>
          <c:tx>
            <c:v>C20T40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rep'!$I$103:$I$106</c:f>
                <c:numCache>
                  <c:formatCode>General</c:formatCode>
                  <c:ptCount val="4"/>
                  <c:pt idx="0">
                    <c:v>0.90424732113385464</c:v>
                  </c:pt>
                  <c:pt idx="1">
                    <c:v>7.0758986086575026</c:v>
                  </c:pt>
                  <c:pt idx="2">
                    <c:v>6.6880530619904786</c:v>
                  </c:pt>
                  <c:pt idx="3">
                    <c:v>4.2618972009084333</c:v>
                  </c:pt>
                </c:numCache>
              </c:numRef>
            </c:plus>
            <c:minus>
              <c:numRef>
                <c:f>'cumm rep'!$I$103:$I$106</c:f>
                <c:numCache>
                  <c:formatCode>General</c:formatCode>
                  <c:ptCount val="4"/>
                  <c:pt idx="0">
                    <c:v>0.90424732113385464</c:v>
                  </c:pt>
                  <c:pt idx="1">
                    <c:v>7.0758986086575026</c:v>
                  </c:pt>
                  <c:pt idx="2">
                    <c:v>6.6880530619904786</c:v>
                  </c:pt>
                  <c:pt idx="3">
                    <c:v>4.2618972009084333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rep'!$D$103:$D$106</c:f>
              <c:numCache>
                <c:formatCode>0.00</c:formatCode>
                <c:ptCount val="4"/>
                <c:pt idx="0">
                  <c:v>4.6466666666666434</c:v>
                </c:pt>
                <c:pt idx="1">
                  <c:v>47.399999999999984</c:v>
                </c:pt>
                <c:pt idx="2">
                  <c:v>65.859999999999985</c:v>
                </c:pt>
                <c:pt idx="3">
                  <c:v>79.953333333333305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31D9-4281-ADDF-76400077E9C3}"/>
            </c:ext>
          </c:extLst>
        </c:ser>
        <c:ser>
          <c:idx val="3"/>
          <c:order val="3"/>
          <c:tx>
            <c:v>C40T20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rep'!$J$103:$J$106</c:f>
                <c:numCache>
                  <c:formatCode>General</c:formatCode>
                  <c:ptCount val="4"/>
                  <c:pt idx="0">
                    <c:v>1.7540996246888174</c:v>
                  </c:pt>
                  <c:pt idx="1">
                    <c:v>7.023050722996163</c:v>
                  </c:pt>
                  <c:pt idx="2">
                    <c:v>5.9422309854501787</c:v>
                  </c:pt>
                  <c:pt idx="3">
                    <c:v>7.2490682362172327</c:v>
                  </c:pt>
                </c:numCache>
              </c:numRef>
            </c:plus>
            <c:minus>
              <c:numRef>
                <c:f>'cumm rep'!$J$103:$J$106</c:f>
                <c:numCache>
                  <c:formatCode>General</c:formatCode>
                  <c:ptCount val="4"/>
                  <c:pt idx="0">
                    <c:v>1.7540996246888174</c:v>
                  </c:pt>
                  <c:pt idx="1">
                    <c:v>7.023050722996163</c:v>
                  </c:pt>
                  <c:pt idx="2">
                    <c:v>5.9422309854501787</c:v>
                  </c:pt>
                  <c:pt idx="3">
                    <c:v>7.2490682362172327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rep'!$E$103:$E$106</c:f>
              <c:numCache>
                <c:formatCode>0.00</c:formatCode>
                <c:ptCount val="4"/>
                <c:pt idx="0">
                  <c:v>3.6600000000000263</c:v>
                </c:pt>
                <c:pt idx="1">
                  <c:v>38.033333333333303</c:v>
                </c:pt>
                <c:pt idx="2">
                  <c:v>57.733333333333348</c:v>
                </c:pt>
                <c:pt idx="3">
                  <c:v>76.779999999999987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31D9-4281-ADDF-76400077E9C3}"/>
            </c:ext>
          </c:extLst>
        </c:ser>
        <c:ser>
          <c:idx val="4"/>
          <c:order val="4"/>
          <c:tx>
            <c:v>C40T40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rep'!$K$103:$K$106</c:f>
                <c:numCache>
                  <c:formatCode>General</c:formatCode>
                  <c:ptCount val="4"/>
                  <c:pt idx="0">
                    <c:v>0.87155744121274126</c:v>
                  </c:pt>
                  <c:pt idx="1">
                    <c:v>3.9230259432116137</c:v>
                  </c:pt>
                  <c:pt idx="2">
                    <c:v>6.6222480291816241</c:v>
                  </c:pt>
                  <c:pt idx="3">
                    <c:v>1.0403397393800313</c:v>
                  </c:pt>
                </c:numCache>
              </c:numRef>
            </c:plus>
            <c:minus>
              <c:numRef>
                <c:f>'cumm rep'!$K$103:$K$106</c:f>
                <c:numCache>
                  <c:formatCode>General</c:formatCode>
                  <c:ptCount val="4"/>
                  <c:pt idx="0">
                    <c:v>0.87155744121274126</c:v>
                  </c:pt>
                  <c:pt idx="1">
                    <c:v>3.9230259432116137</c:v>
                  </c:pt>
                  <c:pt idx="2">
                    <c:v>6.6222480291816241</c:v>
                  </c:pt>
                  <c:pt idx="3">
                    <c:v>1.0403397393800313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rep'!$A$103:$A$106</c:f>
              <c:numCache>
                <c:formatCode>General</c:formatCode>
                <c:ptCount val="4"/>
                <c:pt idx="0">
                  <c:v>0</c:v>
                </c:pt>
                <c:pt idx="1">
                  <c:v>2.8</c:v>
                </c:pt>
                <c:pt idx="2">
                  <c:v>5.6</c:v>
                </c:pt>
                <c:pt idx="3">
                  <c:v>9.3000000000000007</c:v>
                </c:pt>
              </c:numCache>
            </c:numRef>
          </c:cat>
          <c:val>
            <c:numRef>
              <c:f>'cumm rep'!$F$103:$F$106</c:f>
              <c:numCache>
                <c:formatCode>0.00</c:formatCode>
                <c:ptCount val="4"/>
                <c:pt idx="0">
                  <c:v>3.5999999999999885</c:v>
                </c:pt>
                <c:pt idx="1">
                  <c:v>48.053333333333342</c:v>
                </c:pt>
                <c:pt idx="2">
                  <c:v>69.95999999999998</c:v>
                </c:pt>
                <c:pt idx="3">
                  <c:v>83.840000000000032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4-31D9-4281-ADDF-76400077E9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4889375"/>
        <c:axId val="2107596175"/>
      </c:lineChart>
      <c:catAx>
        <c:axId val="21448893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000" b="0" i="0" kern="1200" baseline="0">
                    <a:solidFill>
                      <a:srgbClr val="595959"/>
                    </a:solidFill>
                    <a:effectLst/>
                  </a:rPr>
                  <a:t>organic liquid dosage (%)</a:t>
                </a:r>
                <a:endParaRPr lang="en-GB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7596175"/>
        <c:crosses val="autoZero"/>
        <c:auto val="1"/>
        <c:lblAlgn val="ctr"/>
        <c:lblOffset val="100"/>
        <c:noMultiLvlLbl val="1"/>
      </c:catAx>
      <c:valAx>
        <c:axId val="2107596175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recovery in concentrate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4889375"/>
        <c:crosses val="autoZero"/>
        <c:crossBetween val="midCat"/>
        <c:majorUnit val="1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mass recovery vs water recovery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C0T0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'cumm water rec'!$D$46:$D$49</c:f>
              <c:numCache>
                <c:formatCode>0.00</c:formatCode>
                <c:ptCount val="4"/>
                <c:pt idx="0">
                  <c:v>3.6681005584357438</c:v>
                </c:pt>
                <c:pt idx="1">
                  <c:v>15.258293301906091</c:v>
                </c:pt>
                <c:pt idx="2">
                  <c:v>19.840951751524354</c:v>
                </c:pt>
                <c:pt idx="3">
                  <c:v>23.019276663756006</c:v>
                </c:pt>
              </c:numCache>
            </c:numRef>
          </c:xVal>
          <c:yVal>
            <c:numRef>
              <c:f>'cumm water rec'!$E$46:$E$49</c:f>
              <c:numCache>
                <c:formatCode>0.00</c:formatCode>
                <c:ptCount val="4"/>
                <c:pt idx="0">
                  <c:v>2.5200000000000187</c:v>
                </c:pt>
                <c:pt idx="1">
                  <c:v>33.579999999999963</c:v>
                </c:pt>
                <c:pt idx="2">
                  <c:v>41.913333333333348</c:v>
                </c:pt>
                <c:pt idx="3">
                  <c:v>49.54666666666666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A0D-473F-96BA-B9BD7CDF52AA}"/>
            </c:ext>
          </c:extLst>
        </c:ser>
        <c:ser>
          <c:idx val="1"/>
          <c:order val="1"/>
          <c:tx>
            <c:v>C20T20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'cumm water rec'!$F$46:$F$49</c:f>
              <c:numCache>
                <c:formatCode>0.00</c:formatCode>
                <c:ptCount val="4"/>
                <c:pt idx="0">
                  <c:v>4.4866391466437534</c:v>
                </c:pt>
                <c:pt idx="1">
                  <c:v>18.945757602614385</c:v>
                </c:pt>
                <c:pt idx="2">
                  <c:v>29.040525241142372</c:v>
                </c:pt>
                <c:pt idx="3">
                  <c:v>32.046220947330731</c:v>
                </c:pt>
              </c:numCache>
            </c:numRef>
          </c:xVal>
          <c:yVal>
            <c:numRef>
              <c:f>'cumm water rec'!$G$46:$G$49</c:f>
              <c:numCache>
                <c:formatCode>0.00</c:formatCode>
                <c:ptCount val="4"/>
                <c:pt idx="0">
                  <c:v>5.6600000000000135</c:v>
                </c:pt>
                <c:pt idx="1">
                  <c:v>42.519999999999968</c:v>
                </c:pt>
                <c:pt idx="2">
                  <c:v>62.813333333333283</c:v>
                </c:pt>
                <c:pt idx="3">
                  <c:v>73.14666666666669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A0D-473F-96BA-B9BD7CDF52AA}"/>
            </c:ext>
          </c:extLst>
        </c:ser>
        <c:ser>
          <c:idx val="2"/>
          <c:order val="2"/>
          <c:tx>
            <c:v>C20T40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'cumm water rec'!$H$46:$H$49</c:f>
              <c:numCache>
                <c:formatCode>0.00</c:formatCode>
                <c:ptCount val="4"/>
                <c:pt idx="0">
                  <c:v>2.7548514973055664</c:v>
                </c:pt>
                <c:pt idx="1">
                  <c:v>20.286166848228973</c:v>
                </c:pt>
                <c:pt idx="2">
                  <c:v>30.816498723298608</c:v>
                </c:pt>
                <c:pt idx="3">
                  <c:v>35.108084081295502</c:v>
                </c:pt>
              </c:numCache>
            </c:numRef>
          </c:xVal>
          <c:yVal>
            <c:numRef>
              <c:f>'cumm water rec'!$I$46:$I$49</c:f>
              <c:numCache>
                <c:formatCode>0.00</c:formatCode>
                <c:ptCount val="4"/>
                <c:pt idx="0">
                  <c:v>4.6466666666666434</c:v>
                </c:pt>
                <c:pt idx="1">
                  <c:v>47.399999999999984</c:v>
                </c:pt>
                <c:pt idx="2">
                  <c:v>65.859999999999985</c:v>
                </c:pt>
                <c:pt idx="3">
                  <c:v>79.953333333333305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A0D-473F-96BA-B9BD7CDF52AA}"/>
            </c:ext>
          </c:extLst>
        </c:ser>
        <c:ser>
          <c:idx val="3"/>
          <c:order val="3"/>
          <c:tx>
            <c:v>C40T20</c:v>
          </c:tx>
          <c:spPr>
            <a:ln w="254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'cumm water rec'!$J$46:$J$49</c:f>
              <c:numCache>
                <c:formatCode>0.00</c:formatCode>
                <c:ptCount val="4"/>
                <c:pt idx="0">
                  <c:v>3.2167461265778825</c:v>
                </c:pt>
                <c:pt idx="1">
                  <c:v>18.260017763389584</c:v>
                </c:pt>
                <c:pt idx="2">
                  <c:v>27.998801768225452</c:v>
                </c:pt>
                <c:pt idx="3">
                  <c:v>33.280998344795542</c:v>
                </c:pt>
              </c:numCache>
            </c:numRef>
          </c:xVal>
          <c:yVal>
            <c:numRef>
              <c:f>'cumm water rec'!$K$46:$K$49</c:f>
              <c:numCache>
                <c:formatCode>0.00</c:formatCode>
                <c:ptCount val="4"/>
                <c:pt idx="0">
                  <c:v>3.6600000000000263</c:v>
                </c:pt>
                <c:pt idx="1">
                  <c:v>38.033333333333303</c:v>
                </c:pt>
                <c:pt idx="2">
                  <c:v>57.733333333333348</c:v>
                </c:pt>
                <c:pt idx="3">
                  <c:v>76.779999999999987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A0D-473F-96BA-B9BD7CDF52AA}"/>
            </c:ext>
          </c:extLst>
        </c:ser>
        <c:ser>
          <c:idx val="4"/>
          <c:order val="4"/>
          <c:tx>
            <c:v>C40T40</c:v>
          </c:tx>
          <c:spPr>
            <a:ln w="25400" cap="rnd">
              <a:noFill/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accent5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5"/>
                </a:solidFill>
              </a:ln>
              <a:effectLst/>
            </c:spPr>
            <c:trendlineType val="linear"/>
            <c:dispRSqr val="0"/>
            <c:dispEq val="0"/>
          </c:trendline>
          <c:xVal>
            <c:numRef>
              <c:f>'cumm water rec'!$L$46:$L$49</c:f>
              <c:numCache>
                <c:formatCode>0.00</c:formatCode>
                <c:ptCount val="4"/>
                <c:pt idx="0">
                  <c:v>2.9662568696420184</c:v>
                </c:pt>
                <c:pt idx="1">
                  <c:v>22.170120512966253</c:v>
                </c:pt>
                <c:pt idx="2">
                  <c:v>31.691163351359631</c:v>
                </c:pt>
                <c:pt idx="3">
                  <c:v>36.110293339502597</c:v>
                </c:pt>
              </c:numCache>
            </c:numRef>
          </c:xVal>
          <c:yVal>
            <c:numRef>
              <c:f>'cumm water rec'!$M$46:$M$49</c:f>
              <c:numCache>
                <c:formatCode>0.00</c:formatCode>
                <c:ptCount val="4"/>
                <c:pt idx="0">
                  <c:v>3.5999999999999885</c:v>
                </c:pt>
                <c:pt idx="1">
                  <c:v>48.053333333333342</c:v>
                </c:pt>
                <c:pt idx="2">
                  <c:v>69.95999999999998</c:v>
                </c:pt>
                <c:pt idx="3">
                  <c:v>83.840000000000032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A0D-473F-96BA-B9BD7CDF52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4007120"/>
        <c:axId val="1124004208"/>
      </c:scatterChart>
      <c:valAx>
        <c:axId val="112400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water recovery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4004208"/>
        <c:crosses val="autoZero"/>
        <c:crossBetween val="midCat"/>
      </c:valAx>
      <c:valAx>
        <c:axId val="1124004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mass recovery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4007120"/>
        <c:crosses val="autoZero"/>
        <c:crossBetween val="midCat"/>
        <c:majorUnit val="1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6" Type="http://schemas.openxmlformats.org/officeDocument/2006/relationships/chart" Target="../charts/chart17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0.xml"/><Relationship Id="rId7" Type="http://schemas.openxmlformats.org/officeDocument/2006/relationships/chart" Target="../charts/chart24.xml"/><Relationship Id="rId2" Type="http://schemas.openxmlformats.org/officeDocument/2006/relationships/chart" Target="../charts/chart19.xml"/><Relationship Id="rId1" Type="http://schemas.openxmlformats.org/officeDocument/2006/relationships/chart" Target="../charts/chart18.xml"/><Relationship Id="rId6" Type="http://schemas.openxmlformats.org/officeDocument/2006/relationships/chart" Target="../charts/chart23.xml"/><Relationship Id="rId5" Type="http://schemas.openxmlformats.org/officeDocument/2006/relationships/chart" Target="../charts/chart22.xml"/><Relationship Id="rId4" Type="http://schemas.openxmlformats.org/officeDocument/2006/relationships/chart" Target="../charts/chart2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45</xdr:row>
      <xdr:rowOff>171450</xdr:rowOff>
    </xdr:from>
    <xdr:to>
      <xdr:col>5</xdr:col>
      <xdr:colOff>434340</xdr:colOff>
      <xdr:row>64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46</xdr:row>
      <xdr:rowOff>0</xdr:rowOff>
    </xdr:from>
    <xdr:to>
      <xdr:col>11</xdr:col>
      <xdr:colOff>350520</xdr:colOff>
      <xdr:row>64</xdr:row>
      <xdr:rowOff>49530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0</xdr:colOff>
      <xdr:row>46</xdr:row>
      <xdr:rowOff>0</xdr:rowOff>
    </xdr:from>
    <xdr:to>
      <xdr:col>19</xdr:col>
      <xdr:colOff>304800</xdr:colOff>
      <xdr:row>64</xdr:row>
      <xdr:rowOff>49530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66</xdr:row>
      <xdr:rowOff>0</xdr:rowOff>
    </xdr:from>
    <xdr:to>
      <xdr:col>5</xdr:col>
      <xdr:colOff>388620</xdr:colOff>
      <xdr:row>84</xdr:row>
      <xdr:rowOff>49530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0</xdr:colOff>
      <xdr:row>66</xdr:row>
      <xdr:rowOff>0</xdr:rowOff>
    </xdr:from>
    <xdr:to>
      <xdr:col>12</xdr:col>
      <xdr:colOff>350520</xdr:colOff>
      <xdr:row>84</xdr:row>
      <xdr:rowOff>49530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0</xdr:colOff>
      <xdr:row>67</xdr:row>
      <xdr:rowOff>0</xdr:rowOff>
    </xdr:from>
    <xdr:to>
      <xdr:col>19</xdr:col>
      <xdr:colOff>465068</xdr:colOff>
      <xdr:row>85</xdr:row>
      <xdr:rowOff>52677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217170</xdr:colOff>
      <xdr:row>2</xdr:row>
      <xdr:rowOff>73342</xdr:rowOff>
    </xdr:from>
    <xdr:ext cx="1202055" cy="33759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:cNvPr>
            <xdr:cNvSpPr txBox="1"/>
          </xdr:nvSpPr>
          <xdr:spPr>
            <a:xfrm>
              <a:off x="10399395" y="444817"/>
              <a:ext cx="1202055" cy="33759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1100" i="1">
                            <a:solidFill>
                              <a:srgbClr val="836967"/>
                            </a:solidFill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𝑟</m:t>
                        </m:r>
                      </m:e>
                      <m:sub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𝜔</m:t>
                        </m:r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𝑐</m:t>
                        </m:r>
                      </m:sub>
                    </m:sSub>
                    <m:r>
                      <a:rPr lang="en-IN" sz="1100" i="0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IN" sz="1100" i="1">
                            <a:solidFill>
                              <a:srgbClr val="836967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IN" sz="110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𝑚</m:t>
                            </m:r>
                          </m:e>
                          <m:sub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𝜔</m:t>
                            </m:r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𝑐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n-IN" sz="110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𝑚</m:t>
                            </m:r>
                          </m:e>
                          <m:sub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𝑤𝑓</m:t>
                            </m:r>
                          </m:sub>
                        </m:sSub>
                      </m:den>
                    </m:f>
                    <m:r>
                      <a:rPr lang="en-IN" sz="1100" i="0">
                        <a:latin typeface="Cambria Math" panose="02040503050406030204" pitchFamily="18" charset="0"/>
                      </a:rPr>
                      <m:t>×100</m:t>
                    </m:r>
                  </m:oMath>
                </m:oMathPara>
              </a14:m>
              <a:endParaRPr lang="en-IN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13E9A78E-AFD7-D67F-16EB-ED9BB55C44BF}"/>
                </a:ext>
              </a:extLst>
            </xdr:cNvPr>
            <xdr:cNvSpPr txBox="1"/>
          </xdr:nvSpPr>
          <xdr:spPr>
            <a:xfrm>
              <a:off x="10399395" y="444817"/>
              <a:ext cx="1202055" cy="33759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IN" sz="1100" i="0">
                  <a:latin typeface="Cambria Math" panose="02040503050406030204" pitchFamily="18" charset="0"/>
                </a:rPr>
                <a:t>𝑟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_</a:t>
              </a:r>
              <a:r>
                <a:rPr lang="en-IN" sz="1100" i="0">
                  <a:latin typeface="Cambria Math" panose="02040503050406030204" pitchFamily="18" charset="0"/>
                </a:rPr>
                <a:t>𝜔𝑐=𝑚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_</a:t>
              </a:r>
              <a:r>
                <a:rPr lang="en-IN" sz="1100" i="0">
                  <a:latin typeface="Cambria Math" panose="02040503050406030204" pitchFamily="18" charset="0"/>
                </a:rPr>
                <a:t>𝜔𝑐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/</a:t>
              </a:r>
              <a:r>
                <a:rPr lang="en-IN" sz="1100" i="0">
                  <a:latin typeface="Cambria Math" panose="02040503050406030204" pitchFamily="18" charset="0"/>
                </a:rPr>
                <a:t>𝑚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_</a:t>
              </a:r>
              <a:r>
                <a:rPr lang="en-IN" sz="1100" i="0">
                  <a:latin typeface="Cambria Math" panose="02040503050406030204" pitchFamily="18" charset="0"/>
                </a:rPr>
                <a:t>𝑤𝑓 ×100</a:t>
              </a:r>
              <a:endParaRPr lang="en-IN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0</xdr:rowOff>
    </xdr:from>
    <xdr:to>
      <xdr:col>5</xdr:col>
      <xdr:colOff>335280</xdr:colOff>
      <xdr:row>66</xdr:row>
      <xdr:rowOff>49530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48</xdr:row>
      <xdr:rowOff>0</xdr:rowOff>
    </xdr:from>
    <xdr:to>
      <xdr:col>11</xdr:col>
      <xdr:colOff>220980</xdr:colOff>
      <xdr:row>66</xdr:row>
      <xdr:rowOff>49530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0</xdr:colOff>
      <xdr:row>48</xdr:row>
      <xdr:rowOff>0</xdr:rowOff>
    </xdr:from>
    <xdr:to>
      <xdr:col>19</xdr:col>
      <xdr:colOff>304800</xdr:colOff>
      <xdr:row>66</xdr:row>
      <xdr:rowOff>49530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68</xdr:row>
      <xdr:rowOff>0</xdr:rowOff>
    </xdr:from>
    <xdr:to>
      <xdr:col>5</xdr:col>
      <xdr:colOff>335280</xdr:colOff>
      <xdr:row>86</xdr:row>
      <xdr:rowOff>49530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0</xdr:colOff>
      <xdr:row>68</xdr:row>
      <xdr:rowOff>0</xdr:rowOff>
    </xdr:from>
    <xdr:to>
      <xdr:col>11</xdr:col>
      <xdr:colOff>220980</xdr:colOff>
      <xdr:row>86</xdr:row>
      <xdr:rowOff>49530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224790</xdr:colOff>
      <xdr:row>2</xdr:row>
      <xdr:rowOff>25717</xdr:rowOff>
    </xdr:from>
    <xdr:ext cx="1202055" cy="33759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300-000002000000}"/>
                </a:ext>
              </a:extLst>
            </xdr:cNvPr>
            <xdr:cNvSpPr txBox="1"/>
          </xdr:nvSpPr>
          <xdr:spPr>
            <a:xfrm>
              <a:off x="10092690" y="397192"/>
              <a:ext cx="1202055" cy="33759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1100" i="1">
                            <a:solidFill>
                              <a:srgbClr val="836967"/>
                            </a:solidFill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𝑟</m:t>
                        </m:r>
                      </m:e>
                      <m:sub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𝜔</m:t>
                        </m:r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𝑐</m:t>
                        </m:r>
                      </m:sub>
                    </m:sSub>
                    <m:r>
                      <a:rPr lang="en-IN" sz="1100" i="0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IN" sz="1100" i="1">
                            <a:solidFill>
                              <a:srgbClr val="836967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IN" sz="110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𝑚</m:t>
                            </m:r>
                          </m:e>
                          <m:sub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𝜔</m:t>
                            </m:r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𝑐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n-IN" sz="110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𝑚</m:t>
                            </m:r>
                          </m:e>
                          <m:sub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𝑤𝑓</m:t>
                            </m:r>
                          </m:sub>
                        </m:sSub>
                      </m:den>
                    </m:f>
                    <m:r>
                      <a:rPr lang="en-IN" sz="1100" i="0">
                        <a:latin typeface="Cambria Math" panose="02040503050406030204" pitchFamily="18" charset="0"/>
                      </a:rPr>
                      <m:t>×100</m:t>
                    </m:r>
                  </m:oMath>
                </m:oMathPara>
              </a14:m>
              <a:endParaRPr lang="en-IN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6BF5654E-24D4-49F8-B31A-83108C41FAA2}"/>
                </a:ext>
              </a:extLst>
            </xdr:cNvPr>
            <xdr:cNvSpPr txBox="1"/>
          </xdr:nvSpPr>
          <xdr:spPr>
            <a:xfrm>
              <a:off x="10092690" y="397192"/>
              <a:ext cx="1202055" cy="33759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IN" sz="1100" i="0">
                  <a:latin typeface="Cambria Math" panose="02040503050406030204" pitchFamily="18" charset="0"/>
                </a:rPr>
                <a:t>𝑟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_</a:t>
              </a:r>
              <a:r>
                <a:rPr lang="en-IN" sz="1100" i="0">
                  <a:latin typeface="Cambria Math" panose="02040503050406030204" pitchFamily="18" charset="0"/>
                </a:rPr>
                <a:t>𝜔𝑐=𝑚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_</a:t>
              </a:r>
              <a:r>
                <a:rPr lang="en-IN" sz="1100" i="0">
                  <a:latin typeface="Cambria Math" panose="02040503050406030204" pitchFamily="18" charset="0"/>
                </a:rPr>
                <a:t>𝜔𝑐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/</a:t>
              </a:r>
              <a:r>
                <a:rPr lang="en-IN" sz="1100" i="0">
                  <a:latin typeface="Cambria Math" panose="02040503050406030204" pitchFamily="18" charset="0"/>
                </a:rPr>
                <a:t>𝑚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_</a:t>
              </a:r>
              <a:r>
                <a:rPr lang="en-IN" sz="1100" i="0">
                  <a:latin typeface="Cambria Math" panose="02040503050406030204" pitchFamily="18" charset="0"/>
                </a:rPr>
                <a:t>𝑤𝑓 ×100</a:t>
              </a:r>
              <a:endParaRPr lang="en-IN" sz="1100"/>
            </a:p>
          </xdr:txBody>
        </xdr:sp>
      </mc:Fallback>
    </mc:AlternateContent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0</xdr:rowOff>
    </xdr:from>
    <xdr:to>
      <xdr:col>5</xdr:col>
      <xdr:colOff>59426</xdr:colOff>
      <xdr:row>63</xdr:row>
      <xdr:rowOff>97043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769620</xdr:colOff>
      <xdr:row>48</xdr:row>
      <xdr:rowOff>0</xdr:rowOff>
    </xdr:from>
    <xdr:to>
      <xdr:col>10</xdr:col>
      <xdr:colOff>198120</xdr:colOff>
      <xdr:row>66</xdr:row>
      <xdr:rowOff>49530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480060</xdr:colOff>
      <xdr:row>48</xdr:row>
      <xdr:rowOff>15240</xdr:rowOff>
    </xdr:from>
    <xdr:to>
      <xdr:col>18</xdr:col>
      <xdr:colOff>175260</xdr:colOff>
      <xdr:row>66</xdr:row>
      <xdr:rowOff>64770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68</xdr:row>
      <xdr:rowOff>0</xdr:rowOff>
    </xdr:from>
    <xdr:to>
      <xdr:col>5</xdr:col>
      <xdr:colOff>312420</xdr:colOff>
      <xdr:row>86</xdr:row>
      <xdr:rowOff>49530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754380</xdr:colOff>
      <xdr:row>68</xdr:row>
      <xdr:rowOff>0</xdr:rowOff>
    </xdr:from>
    <xdr:to>
      <xdr:col>10</xdr:col>
      <xdr:colOff>182880</xdr:colOff>
      <xdr:row>86</xdr:row>
      <xdr:rowOff>49530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525780</xdr:colOff>
      <xdr:row>8</xdr:row>
      <xdr:rowOff>156210</xdr:rowOff>
    </xdr:from>
    <xdr:to>
      <xdr:col>17</xdr:col>
      <xdr:colOff>578580</xdr:colOff>
      <xdr:row>24</xdr:row>
      <xdr:rowOff>33930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D0CA04E7-94AB-F7AC-C0B5-C68568F33B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215265</xdr:colOff>
      <xdr:row>2</xdr:row>
      <xdr:rowOff>44767</xdr:rowOff>
    </xdr:from>
    <xdr:ext cx="1202055" cy="33759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500-000002000000}"/>
                </a:ext>
              </a:extLst>
            </xdr:cNvPr>
            <xdr:cNvSpPr txBox="1"/>
          </xdr:nvSpPr>
          <xdr:spPr>
            <a:xfrm>
              <a:off x="10664190" y="416242"/>
              <a:ext cx="1202055" cy="33759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IN" sz="1100" i="1">
                            <a:solidFill>
                              <a:srgbClr val="836967"/>
                            </a:solidFill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𝑟</m:t>
                        </m:r>
                      </m:e>
                      <m:sub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𝜔</m:t>
                        </m:r>
                        <m:r>
                          <a:rPr lang="en-IN" sz="1100" i="1">
                            <a:latin typeface="Cambria Math" panose="02040503050406030204" pitchFamily="18" charset="0"/>
                          </a:rPr>
                          <m:t>𝑐</m:t>
                        </m:r>
                      </m:sub>
                    </m:sSub>
                    <m:r>
                      <a:rPr lang="en-IN" sz="1100" i="0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IN" sz="1100" i="1">
                            <a:solidFill>
                              <a:srgbClr val="836967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IN" sz="110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𝑚</m:t>
                            </m:r>
                          </m:e>
                          <m:sub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𝜔</m:t>
                            </m:r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𝑐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n-IN" sz="1100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𝑚</m:t>
                            </m:r>
                          </m:e>
                          <m:sub>
                            <m:r>
                              <a:rPr lang="en-IN" sz="1100" i="1">
                                <a:latin typeface="Cambria Math" panose="02040503050406030204" pitchFamily="18" charset="0"/>
                              </a:rPr>
                              <m:t>𝑤𝑓</m:t>
                            </m:r>
                          </m:sub>
                        </m:sSub>
                      </m:den>
                    </m:f>
                    <m:r>
                      <a:rPr lang="en-IN" sz="1100" i="0">
                        <a:latin typeface="Cambria Math" panose="02040503050406030204" pitchFamily="18" charset="0"/>
                      </a:rPr>
                      <m:t>×100</m:t>
                    </m:r>
                  </m:oMath>
                </m:oMathPara>
              </a14:m>
              <a:endParaRPr lang="en-IN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C20BA1D3-A6F9-40F2-AFEA-7308E109A4DB}"/>
                </a:ext>
              </a:extLst>
            </xdr:cNvPr>
            <xdr:cNvSpPr txBox="1"/>
          </xdr:nvSpPr>
          <xdr:spPr>
            <a:xfrm>
              <a:off x="10664190" y="416242"/>
              <a:ext cx="1202055" cy="33759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IN" sz="1100" i="0">
                  <a:latin typeface="Cambria Math" panose="02040503050406030204" pitchFamily="18" charset="0"/>
                </a:rPr>
                <a:t>𝑟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_</a:t>
              </a:r>
              <a:r>
                <a:rPr lang="en-IN" sz="1100" i="0">
                  <a:latin typeface="Cambria Math" panose="02040503050406030204" pitchFamily="18" charset="0"/>
                </a:rPr>
                <a:t>𝜔𝑐=𝑚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_</a:t>
              </a:r>
              <a:r>
                <a:rPr lang="en-IN" sz="1100" i="0">
                  <a:latin typeface="Cambria Math" panose="02040503050406030204" pitchFamily="18" charset="0"/>
                </a:rPr>
                <a:t>𝜔𝑐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/</a:t>
              </a:r>
              <a:r>
                <a:rPr lang="en-IN" sz="1100" i="0">
                  <a:latin typeface="Cambria Math" panose="02040503050406030204" pitchFamily="18" charset="0"/>
                </a:rPr>
                <a:t>𝑚</a:t>
              </a:r>
              <a:r>
                <a:rPr lang="en-IN" sz="1100" i="0">
                  <a:solidFill>
                    <a:srgbClr val="836967"/>
                  </a:solidFill>
                  <a:latin typeface="Cambria Math" panose="02040503050406030204" pitchFamily="18" charset="0"/>
                </a:rPr>
                <a:t>_</a:t>
              </a:r>
              <a:r>
                <a:rPr lang="en-IN" sz="1100" i="0">
                  <a:latin typeface="Cambria Math" panose="02040503050406030204" pitchFamily="18" charset="0"/>
                </a:rPr>
                <a:t>𝑤𝑓 ×100</a:t>
              </a:r>
              <a:endParaRPr lang="en-IN" sz="1100"/>
            </a:p>
          </xdr:txBody>
        </xdr:sp>
      </mc:Fallback>
    </mc:AlternateContent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598170</xdr:colOff>
      <xdr:row>60</xdr:row>
      <xdr:rowOff>83820</xdr:rowOff>
    </xdr:from>
    <xdr:to>
      <xdr:col>17</xdr:col>
      <xdr:colOff>41370</xdr:colOff>
      <xdr:row>76</xdr:row>
      <xdr:rowOff>64410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598170</xdr:colOff>
      <xdr:row>60</xdr:row>
      <xdr:rowOff>49530</xdr:rowOff>
    </xdr:from>
    <xdr:to>
      <xdr:col>25</xdr:col>
      <xdr:colOff>41370</xdr:colOff>
      <xdr:row>76</xdr:row>
      <xdr:rowOff>30120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80</xdr:row>
      <xdr:rowOff>0</xdr:rowOff>
    </xdr:from>
    <xdr:to>
      <xdr:col>7</xdr:col>
      <xdr:colOff>52800</xdr:colOff>
      <xdr:row>95</xdr:row>
      <xdr:rowOff>169185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0</xdr:colOff>
      <xdr:row>80</xdr:row>
      <xdr:rowOff>0</xdr:rowOff>
    </xdr:from>
    <xdr:to>
      <xdr:col>16</xdr:col>
      <xdr:colOff>52800</xdr:colOff>
      <xdr:row>95</xdr:row>
      <xdr:rowOff>169185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304800</xdr:colOff>
      <xdr:row>99</xdr:row>
      <xdr:rowOff>114300</xdr:rowOff>
    </xdr:from>
    <xdr:to>
      <xdr:col>20</xdr:col>
      <xdr:colOff>198120</xdr:colOff>
      <xdr:row>123</xdr:row>
      <xdr:rowOff>152400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19050</xdr:colOff>
      <xdr:row>60</xdr:row>
      <xdr:rowOff>91440</xdr:rowOff>
    </xdr:from>
    <xdr:to>
      <xdr:col>8</xdr:col>
      <xdr:colOff>71850</xdr:colOff>
      <xdr:row>76</xdr:row>
      <xdr:rowOff>70125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379095</xdr:colOff>
      <xdr:row>108</xdr:row>
      <xdr:rowOff>20955</xdr:rowOff>
    </xdr:from>
    <xdr:to>
      <xdr:col>10</xdr:col>
      <xdr:colOff>278130</xdr:colOff>
      <xdr:row>132</xdr:row>
      <xdr:rowOff>59055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17</xdr:row>
      <xdr:rowOff>122872</xdr:rowOff>
    </xdr:from>
    <xdr:to>
      <xdr:col>11</xdr:col>
      <xdr:colOff>245745</xdr:colOff>
      <xdr:row>40</xdr:row>
      <xdr:rowOff>93345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0</xdr:colOff>
      <xdr:row>18</xdr:row>
      <xdr:rowOff>0</xdr:rowOff>
    </xdr:from>
    <xdr:to>
      <xdr:col>23</xdr:col>
      <xdr:colOff>590550</xdr:colOff>
      <xdr:row>42</xdr:row>
      <xdr:rowOff>38100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290512</xdr:colOff>
      <xdr:row>46</xdr:row>
      <xdr:rowOff>142874</xdr:rowOff>
    </xdr:from>
    <xdr:to>
      <xdr:col>23</xdr:col>
      <xdr:colOff>285750</xdr:colOff>
      <xdr:row>72</xdr:row>
      <xdr:rowOff>133349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6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E19FF"/>
      </a:accent1>
      <a:accent2>
        <a:srgbClr val="E36C09"/>
      </a:accent2>
      <a:accent3>
        <a:srgbClr val="AA5106"/>
      </a:accent3>
      <a:accent4>
        <a:srgbClr val="517E4A"/>
      </a:accent4>
      <a:accent5>
        <a:srgbClr val="552802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Custom 5">
    <a:dk1>
      <a:srgbClr val="000000"/>
    </a:dk1>
    <a:lt1>
      <a:sysClr val="window" lastClr="FFFFFF"/>
    </a:lt1>
    <a:dk2>
      <a:srgbClr val="637052"/>
    </a:dk2>
    <a:lt2>
      <a:srgbClr val="CCDDEA"/>
    </a:lt2>
    <a:accent1>
      <a:srgbClr val="A9D5F3"/>
    </a:accent1>
    <a:accent2>
      <a:srgbClr val="92D050"/>
    </a:accent2>
    <a:accent3>
      <a:srgbClr val="D1D1D1"/>
    </a:accent3>
    <a:accent4>
      <a:srgbClr val="9B8357"/>
    </a:accent4>
    <a:accent5>
      <a:srgbClr val="C2BC80"/>
    </a:accent5>
    <a:accent6>
      <a:srgbClr val="94A088"/>
    </a:accent6>
    <a:hlink>
      <a:srgbClr val="2998E3"/>
    </a:hlink>
    <a:folHlink>
      <a:srgbClr val="8C8C8C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Custom 5">
    <a:dk1>
      <a:srgbClr val="000000"/>
    </a:dk1>
    <a:lt1>
      <a:sysClr val="window" lastClr="FFFFFF"/>
    </a:lt1>
    <a:dk2>
      <a:srgbClr val="637052"/>
    </a:dk2>
    <a:lt2>
      <a:srgbClr val="CCDDEA"/>
    </a:lt2>
    <a:accent1>
      <a:srgbClr val="A9D5F3"/>
    </a:accent1>
    <a:accent2>
      <a:srgbClr val="92D050"/>
    </a:accent2>
    <a:accent3>
      <a:srgbClr val="D1D1D1"/>
    </a:accent3>
    <a:accent4>
      <a:srgbClr val="9B8357"/>
    </a:accent4>
    <a:accent5>
      <a:srgbClr val="C2BC80"/>
    </a:accent5>
    <a:accent6>
      <a:srgbClr val="94A088"/>
    </a:accent6>
    <a:hlink>
      <a:srgbClr val="2998E3"/>
    </a:hlink>
    <a:folHlink>
      <a:srgbClr val="8C8C8C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Custom 5">
    <a:dk1>
      <a:srgbClr val="000000"/>
    </a:dk1>
    <a:lt1>
      <a:sysClr val="window" lastClr="FFFFFF"/>
    </a:lt1>
    <a:dk2>
      <a:srgbClr val="637052"/>
    </a:dk2>
    <a:lt2>
      <a:srgbClr val="CCDDEA"/>
    </a:lt2>
    <a:accent1>
      <a:srgbClr val="A9D5F3"/>
    </a:accent1>
    <a:accent2>
      <a:srgbClr val="92D050"/>
    </a:accent2>
    <a:accent3>
      <a:srgbClr val="D1D1D1"/>
    </a:accent3>
    <a:accent4>
      <a:srgbClr val="9B8357"/>
    </a:accent4>
    <a:accent5>
      <a:srgbClr val="C2BC80"/>
    </a:accent5>
    <a:accent6>
      <a:srgbClr val="94A088"/>
    </a:accent6>
    <a:hlink>
      <a:srgbClr val="2998E3"/>
    </a:hlink>
    <a:folHlink>
      <a:srgbClr val="8C8C8C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Custom 5">
    <a:dk1>
      <a:srgbClr val="000000"/>
    </a:dk1>
    <a:lt1>
      <a:sysClr val="window" lastClr="FFFFFF"/>
    </a:lt1>
    <a:dk2>
      <a:srgbClr val="637052"/>
    </a:dk2>
    <a:lt2>
      <a:srgbClr val="CCDDEA"/>
    </a:lt2>
    <a:accent1>
      <a:srgbClr val="A9D5F3"/>
    </a:accent1>
    <a:accent2>
      <a:srgbClr val="92D050"/>
    </a:accent2>
    <a:accent3>
      <a:srgbClr val="D1D1D1"/>
    </a:accent3>
    <a:accent4>
      <a:srgbClr val="9B8357"/>
    </a:accent4>
    <a:accent5>
      <a:srgbClr val="C2BC80"/>
    </a:accent5>
    <a:accent6>
      <a:srgbClr val="94A088"/>
    </a:accent6>
    <a:hlink>
      <a:srgbClr val="2998E3"/>
    </a:hlink>
    <a:folHlink>
      <a:srgbClr val="8C8C8C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5"/>
  <sheetViews>
    <sheetView topLeftCell="F59" zoomScale="115" zoomScaleNormal="115" workbookViewId="0">
      <selection activeCell="P13" activeCellId="3" sqref="P7 P9 P11 P13"/>
    </sheetView>
  </sheetViews>
  <sheetFormatPr defaultRowHeight="14.4"/>
  <cols>
    <col min="4" max="4" width="18.44140625" customWidth="1"/>
    <col min="5" max="5" width="19.88671875" customWidth="1"/>
    <col min="6" max="6" width="11.109375" customWidth="1"/>
    <col min="8" max="8" width="15.44140625" customWidth="1"/>
    <col min="9" max="9" width="15.6640625" customWidth="1"/>
    <col min="10" max="10" width="12.5546875" customWidth="1"/>
    <col min="15" max="15" width="12.33203125" customWidth="1"/>
    <col min="16" max="16" width="17.88671875" customWidth="1"/>
    <col min="17" max="17" width="10.33203125" customWidth="1"/>
    <col min="19" max="19" width="12" customWidth="1"/>
    <col min="20" max="20" width="12.88671875" customWidth="1"/>
  </cols>
  <sheetData>
    <row r="1" spans="1:22">
      <c r="A1" t="s">
        <v>0</v>
      </c>
      <c r="C1" t="s">
        <v>1</v>
      </c>
    </row>
    <row r="4" spans="1:22">
      <c r="B4" s="8" t="s">
        <v>12</v>
      </c>
      <c r="C4" s="8"/>
      <c r="D4" s="8" t="s">
        <v>2</v>
      </c>
      <c r="E4" s="8" t="s">
        <v>3</v>
      </c>
      <c r="F4" s="8" t="s">
        <v>4</v>
      </c>
      <c r="G4" s="9" t="s">
        <v>5</v>
      </c>
      <c r="H4" s="9" t="s">
        <v>17</v>
      </c>
      <c r="I4" s="9" t="s">
        <v>18</v>
      </c>
      <c r="J4" s="9" t="s">
        <v>19</v>
      </c>
      <c r="K4" s="9" t="s">
        <v>6</v>
      </c>
      <c r="L4" s="61" t="s">
        <v>54</v>
      </c>
      <c r="M4" s="8" t="s">
        <v>12</v>
      </c>
      <c r="N4" s="8"/>
      <c r="O4" s="8" t="s">
        <v>2</v>
      </c>
      <c r="P4" s="8" t="s">
        <v>3</v>
      </c>
      <c r="Q4" s="8" t="s">
        <v>4</v>
      </c>
      <c r="R4" s="9" t="s">
        <v>5</v>
      </c>
      <c r="S4" s="9" t="s">
        <v>17</v>
      </c>
      <c r="T4" s="9" t="s">
        <v>18</v>
      </c>
      <c r="U4" s="9" t="s">
        <v>19</v>
      </c>
      <c r="V4" s="9" t="s">
        <v>6</v>
      </c>
    </row>
    <row r="5" spans="1:22" ht="15" thickBot="1">
      <c r="B5" s="5"/>
      <c r="C5" s="5"/>
      <c r="D5" s="5"/>
      <c r="E5" s="5"/>
      <c r="F5" s="5"/>
      <c r="G5" s="7"/>
      <c r="H5" s="7"/>
      <c r="I5" s="7"/>
      <c r="J5" s="7"/>
      <c r="K5" s="7"/>
      <c r="M5" s="5"/>
      <c r="N5" s="5"/>
      <c r="O5" s="5"/>
      <c r="P5" s="5"/>
      <c r="Q5" s="5"/>
      <c r="R5" s="7"/>
      <c r="S5" s="7"/>
      <c r="T5" s="7"/>
      <c r="U5" s="7"/>
      <c r="V5" s="7"/>
    </row>
    <row r="6" spans="1:22">
      <c r="A6" s="42" t="s">
        <v>7</v>
      </c>
      <c r="B6" s="73">
        <v>0</v>
      </c>
      <c r="C6" s="10" t="s">
        <v>20</v>
      </c>
      <c r="D6" s="19">
        <v>2.2854999999999999</v>
      </c>
      <c r="E6" s="19">
        <v>2.4138000000000002</v>
      </c>
      <c r="F6" s="19">
        <f>E6-D6</f>
        <v>0.1283000000000003</v>
      </c>
      <c r="G6" s="75">
        <f xml:space="preserve"> 0.5-(F6+F7)</f>
        <v>2.0299999999999763E-2</v>
      </c>
      <c r="H6" s="76">
        <f>(F7*100)/0.5</f>
        <v>70.279999999999987</v>
      </c>
      <c r="I6" s="76">
        <f>F6*100/0.5</f>
        <v>25.660000000000061</v>
      </c>
      <c r="J6" s="76">
        <f>G6*100/0.5</f>
        <v>4.0599999999999525</v>
      </c>
      <c r="K6" s="77">
        <f>H6+I6+J6</f>
        <v>100</v>
      </c>
      <c r="L6" t="s">
        <v>7</v>
      </c>
      <c r="M6" s="73" t="s">
        <v>16</v>
      </c>
      <c r="N6" s="10" t="s">
        <v>20</v>
      </c>
      <c r="O6" s="19">
        <v>2.2774999999999999</v>
      </c>
      <c r="P6" s="19">
        <v>2.2913999999999999</v>
      </c>
      <c r="Q6" s="19">
        <f>P6-O6</f>
        <v>1.3900000000000023E-2</v>
      </c>
      <c r="R6" s="75">
        <f xml:space="preserve"> 0.5-(Q6+Q7)</f>
        <v>2.8799999999999937E-2</v>
      </c>
      <c r="S6" s="76">
        <f>(Q7*100)/0.5</f>
        <v>91.460000000000008</v>
      </c>
      <c r="T6" s="76">
        <f>Q6*100/0.5</f>
        <v>2.7800000000000047</v>
      </c>
      <c r="U6" s="76">
        <f>R6*100/0.5</f>
        <v>5.7599999999999874</v>
      </c>
      <c r="V6" s="77">
        <f>S6+T6+U6</f>
        <v>100</v>
      </c>
    </row>
    <row r="7" spans="1:22" ht="15" thickBot="1">
      <c r="B7" s="74"/>
      <c r="C7" s="8" t="s">
        <v>21</v>
      </c>
      <c r="D7" s="20">
        <v>2.3027000000000002</v>
      </c>
      <c r="E7" s="20">
        <v>2.6541000000000001</v>
      </c>
      <c r="F7" s="20">
        <f>E7-D7</f>
        <v>0.35139999999999993</v>
      </c>
      <c r="G7" s="75"/>
      <c r="H7" s="76"/>
      <c r="I7" s="76"/>
      <c r="J7" s="76"/>
      <c r="K7" s="77"/>
      <c r="M7" s="74"/>
      <c r="N7" s="8" t="s">
        <v>21</v>
      </c>
      <c r="O7" s="20">
        <v>2.2768000000000002</v>
      </c>
      <c r="P7" s="20">
        <v>2.7341000000000002</v>
      </c>
      <c r="Q7" s="20">
        <f>P7-O7</f>
        <v>0.45730000000000004</v>
      </c>
      <c r="R7" s="75"/>
      <c r="S7" s="76"/>
      <c r="T7" s="76"/>
      <c r="U7" s="76"/>
      <c r="V7" s="77"/>
    </row>
    <row r="8" spans="1:22">
      <c r="B8" s="73">
        <v>300</v>
      </c>
      <c r="C8" s="8" t="s">
        <v>20</v>
      </c>
      <c r="D8" s="20">
        <v>2.2665000000000002</v>
      </c>
      <c r="E8" s="20">
        <v>2.4087000000000001</v>
      </c>
      <c r="F8" s="20">
        <f>E8-D8</f>
        <v>0.14219999999999988</v>
      </c>
      <c r="G8" s="75">
        <f t="shared" ref="G8" si="0" xml:space="preserve"> 0.5-(F8+F9)</f>
        <v>2.1000000000000352E-2</v>
      </c>
      <c r="H8" s="76">
        <f t="shared" ref="H8" si="1">(F9*100)/0.5</f>
        <v>67.359999999999957</v>
      </c>
      <c r="I8" s="76">
        <f t="shared" ref="I8:J8" si="2">F8*100/0.5</f>
        <v>28.439999999999976</v>
      </c>
      <c r="J8" s="76">
        <f t="shared" si="2"/>
        <v>4.2000000000000703</v>
      </c>
      <c r="K8" s="77">
        <f t="shared" ref="K8" si="3">H8+I8+J8</f>
        <v>100</v>
      </c>
      <c r="M8" s="73" t="s">
        <v>13</v>
      </c>
      <c r="N8" s="8" t="s">
        <v>20</v>
      </c>
      <c r="O8" s="20">
        <v>2.3471000000000002</v>
      </c>
      <c r="P8" s="20">
        <v>2.5004</v>
      </c>
      <c r="Q8" s="20">
        <f>P8-O8</f>
        <v>0.15329999999999977</v>
      </c>
      <c r="R8" s="75">
        <f t="shared" ref="R8" si="4" xml:space="preserve"> 0.5-(Q8+Q9)</f>
        <v>3.0100000000000016E-2</v>
      </c>
      <c r="S8" s="76">
        <f t="shared" ref="S8" si="5">(Q9*100)/0.5</f>
        <v>63.320000000000043</v>
      </c>
      <c r="T8" s="76">
        <f t="shared" ref="T8" si="6">Q8*100/0.5</f>
        <v>30.659999999999954</v>
      </c>
      <c r="U8" s="76">
        <f t="shared" ref="U8" si="7">R8*100/0.5</f>
        <v>6.0200000000000031</v>
      </c>
      <c r="V8" s="77">
        <f t="shared" ref="V8" si="8">S8+T8+U8</f>
        <v>100</v>
      </c>
    </row>
    <row r="9" spans="1:22" ht="15" thickBot="1">
      <c r="B9" s="74"/>
      <c r="C9" s="8" t="s">
        <v>21</v>
      </c>
      <c r="D9" s="20">
        <v>2.2707000000000002</v>
      </c>
      <c r="E9" s="20">
        <v>2.6074999999999999</v>
      </c>
      <c r="F9" s="20">
        <f t="shared" ref="F9:F20" si="9">E9-D9</f>
        <v>0.33679999999999977</v>
      </c>
      <c r="G9" s="75"/>
      <c r="H9" s="76"/>
      <c r="I9" s="76"/>
      <c r="J9" s="76"/>
      <c r="K9" s="77"/>
      <c r="M9" s="74"/>
      <c r="N9" s="8" t="s">
        <v>21</v>
      </c>
      <c r="O9" s="20">
        <v>2.4178999999999999</v>
      </c>
      <c r="P9" s="20">
        <v>2.7345000000000002</v>
      </c>
      <c r="Q9" s="20">
        <f t="shared" ref="Q9" si="10">P9-O9</f>
        <v>0.31660000000000021</v>
      </c>
      <c r="R9" s="75"/>
      <c r="S9" s="76"/>
      <c r="T9" s="76"/>
      <c r="U9" s="76"/>
      <c r="V9" s="77"/>
    </row>
    <row r="10" spans="1:22">
      <c r="B10" s="73">
        <v>600</v>
      </c>
      <c r="C10" s="8" t="s">
        <v>20</v>
      </c>
      <c r="D10" s="20">
        <v>2.3094999999999999</v>
      </c>
      <c r="E10" s="20">
        <v>2.4891000000000001</v>
      </c>
      <c r="F10" s="20">
        <f>E10-D10</f>
        <v>0.1796000000000002</v>
      </c>
      <c r="G10" s="75">
        <f t="shared" ref="G10" si="11" xml:space="preserve"> 0.5-(F10+F11)</f>
        <v>2.6299999999999546E-2</v>
      </c>
      <c r="H10" s="76">
        <f t="shared" ref="H10" si="12">(F11*100)/0.5</f>
        <v>58.82000000000005</v>
      </c>
      <c r="I10" s="76">
        <f t="shared" ref="I10:J10" si="13">F10*100/0.5</f>
        <v>35.920000000000044</v>
      </c>
      <c r="J10" s="76">
        <f t="shared" si="13"/>
        <v>5.2599999999999092</v>
      </c>
      <c r="K10" s="77">
        <f t="shared" ref="K10" si="14">H10+I10+J10</f>
        <v>100</v>
      </c>
      <c r="M10" s="73" t="s">
        <v>14</v>
      </c>
      <c r="N10" s="8" t="s">
        <v>20</v>
      </c>
      <c r="O10" s="20">
        <v>2.2313999999999998</v>
      </c>
      <c r="P10" s="20">
        <v>2.4304000000000001</v>
      </c>
      <c r="Q10" s="20">
        <f>P10-O10</f>
        <v>0.19900000000000029</v>
      </c>
      <c r="R10" s="75">
        <f t="shared" ref="R10" si="15" xml:space="preserve"> 0.5-(Q10+Q11)</f>
        <v>2.4799999999999933E-2</v>
      </c>
      <c r="S10" s="76">
        <f t="shared" ref="S10" si="16">(Q11*100)/0.5</f>
        <v>55.239999999999952</v>
      </c>
      <c r="T10" s="76">
        <f t="shared" ref="T10" si="17">Q10*100/0.5</f>
        <v>39.800000000000054</v>
      </c>
      <c r="U10" s="76">
        <f t="shared" ref="U10" si="18">R10*100/0.5</f>
        <v>4.9599999999999866</v>
      </c>
      <c r="V10" s="77">
        <f t="shared" ref="V10" si="19">S10+T10+U10</f>
        <v>100</v>
      </c>
    </row>
    <row r="11" spans="1:22" ht="15" thickBot="1">
      <c r="B11" s="74"/>
      <c r="C11" s="8" t="s">
        <v>21</v>
      </c>
      <c r="D11" s="20">
        <v>2.2523</v>
      </c>
      <c r="E11" s="20">
        <v>2.5464000000000002</v>
      </c>
      <c r="F11" s="20">
        <f t="shared" si="9"/>
        <v>0.29410000000000025</v>
      </c>
      <c r="G11" s="75"/>
      <c r="H11" s="76"/>
      <c r="I11" s="76"/>
      <c r="J11" s="76"/>
      <c r="K11" s="77"/>
      <c r="M11" s="74"/>
      <c r="N11" s="8" t="s">
        <v>21</v>
      </c>
      <c r="O11" s="20">
        <v>2.2416</v>
      </c>
      <c r="P11" s="20">
        <v>2.5177999999999998</v>
      </c>
      <c r="Q11" s="20">
        <f t="shared" ref="Q11:Q13" si="20">P11-O11</f>
        <v>0.27619999999999978</v>
      </c>
      <c r="R11" s="75"/>
      <c r="S11" s="76"/>
      <c r="T11" s="76"/>
      <c r="U11" s="76"/>
      <c r="V11" s="77"/>
    </row>
    <row r="12" spans="1:22">
      <c r="B12" s="73">
        <v>1000</v>
      </c>
      <c r="C12" s="8" t="s">
        <v>20</v>
      </c>
      <c r="D12" s="20">
        <v>2.2465999999999999</v>
      </c>
      <c r="E12" s="20">
        <v>2.5308999999999999</v>
      </c>
      <c r="F12" s="20">
        <f t="shared" si="9"/>
        <v>0.2843</v>
      </c>
      <c r="G12" s="75">
        <f t="shared" ref="G12" si="21" xml:space="preserve"> 0.5-(F12+F13)</f>
        <v>2.5999999999999801E-2</v>
      </c>
      <c r="H12" s="76">
        <f t="shared" ref="H12" si="22">(F13*100)/0.5</f>
        <v>37.94000000000004</v>
      </c>
      <c r="I12" s="76">
        <f t="shared" ref="I12:J12" si="23">F12*100/0.5</f>
        <v>56.86</v>
      </c>
      <c r="J12" s="76">
        <f t="shared" si="23"/>
        <v>5.1999999999999602</v>
      </c>
      <c r="K12" s="77">
        <f t="shared" ref="K12:K28" si="24">H12+I12+J12</f>
        <v>100</v>
      </c>
      <c r="M12" s="73" t="s">
        <v>15</v>
      </c>
      <c r="N12" s="8" t="s">
        <v>20</v>
      </c>
      <c r="O12" s="20">
        <v>2.3612000000000002</v>
      </c>
      <c r="P12" s="20">
        <v>2.5911</v>
      </c>
      <c r="Q12" s="20">
        <f t="shared" si="20"/>
        <v>0.22989999999999977</v>
      </c>
      <c r="R12" s="75">
        <f t="shared" ref="R12" si="25" xml:space="preserve"> 0.5-(Q12+Q13)</f>
        <v>2.3099999999999898E-2</v>
      </c>
      <c r="S12" s="76">
        <f t="shared" ref="S12" si="26">(Q13*100)/0.5</f>
        <v>49.400000000000063</v>
      </c>
      <c r="T12" s="76">
        <f t="shared" ref="T12" si="27">Q12*100/0.5</f>
        <v>45.979999999999954</v>
      </c>
      <c r="U12" s="76">
        <f t="shared" ref="U12" si="28">R12*100/0.5</f>
        <v>4.6199999999999797</v>
      </c>
      <c r="V12" s="77">
        <f t="shared" ref="V12" si="29">S12+T12+U12</f>
        <v>100</v>
      </c>
    </row>
    <row r="13" spans="1:22" ht="15" thickBot="1">
      <c r="B13" s="74"/>
      <c r="C13" s="5" t="s">
        <v>21</v>
      </c>
      <c r="D13" s="21">
        <v>2.2726999999999999</v>
      </c>
      <c r="E13" s="21">
        <v>2.4624000000000001</v>
      </c>
      <c r="F13" s="21">
        <f t="shared" si="9"/>
        <v>0.1897000000000002</v>
      </c>
      <c r="G13" s="78"/>
      <c r="H13" s="79"/>
      <c r="I13" s="79"/>
      <c r="J13" s="79"/>
      <c r="K13" s="80"/>
      <c r="M13" s="74"/>
      <c r="N13" s="5" t="s">
        <v>21</v>
      </c>
      <c r="O13" s="21">
        <v>2.2860999999999998</v>
      </c>
      <c r="P13" s="21">
        <v>2.5331000000000001</v>
      </c>
      <c r="Q13" s="21">
        <f t="shared" si="20"/>
        <v>0.24700000000000033</v>
      </c>
      <c r="R13" s="78"/>
      <c r="S13" s="79"/>
      <c r="T13" s="79"/>
      <c r="U13" s="79"/>
      <c r="V13" s="80"/>
    </row>
    <row r="14" spans="1:22">
      <c r="A14" t="s">
        <v>8</v>
      </c>
      <c r="B14" s="73">
        <v>0</v>
      </c>
      <c r="C14" s="1" t="s">
        <v>20</v>
      </c>
      <c r="D14" s="22">
        <v>2.3552</v>
      </c>
      <c r="E14" s="22">
        <v>2.3730000000000002</v>
      </c>
      <c r="F14" s="22">
        <f t="shared" si="9"/>
        <v>1.780000000000026E-2</v>
      </c>
      <c r="G14" s="75">
        <f t="shared" ref="G14" si="30" xml:space="preserve"> 0.5-(F14+F15)</f>
        <v>2.4799999999999933E-2</v>
      </c>
      <c r="H14" s="76">
        <f t="shared" ref="H14" si="31">(F15*100)/0.5</f>
        <v>91.479999999999961</v>
      </c>
      <c r="I14" s="76">
        <f t="shared" ref="I14:J14" si="32">F14*100/0.5</f>
        <v>3.560000000000052</v>
      </c>
      <c r="J14" s="76">
        <f t="shared" si="32"/>
        <v>4.9599999999999866</v>
      </c>
      <c r="K14" s="73">
        <f t="shared" si="24"/>
        <v>100</v>
      </c>
      <c r="L14" s="72"/>
      <c r="M14" s="72"/>
    </row>
    <row r="15" spans="1:22" ht="15" thickBot="1">
      <c r="B15" s="74"/>
      <c r="C15" s="8" t="s">
        <v>21</v>
      </c>
      <c r="D15" s="20">
        <v>2.0064000000000002</v>
      </c>
      <c r="E15" s="20">
        <v>2.4638</v>
      </c>
      <c r="F15" s="20">
        <f t="shared" si="9"/>
        <v>0.45739999999999981</v>
      </c>
      <c r="G15" s="75"/>
      <c r="H15" s="76"/>
      <c r="I15" s="76"/>
      <c r="J15" s="76"/>
      <c r="K15" s="77"/>
      <c r="L15" s="72"/>
      <c r="M15" s="72"/>
    </row>
    <row r="16" spans="1:22">
      <c r="B16" s="73">
        <v>300</v>
      </c>
      <c r="C16" s="8" t="s">
        <v>20</v>
      </c>
      <c r="D16" s="20">
        <v>2.1412</v>
      </c>
      <c r="E16" s="20">
        <v>2.3525999999999998</v>
      </c>
      <c r="F16" s="20">
        <f t="shared" si="9"/>
        <v>0.21139999999999981</v>
      </c>
      <c r="G16" s="75">
        <f t="shared" ref="G16" si="33" xml:space="preserve"> 0.5-(F16+F17)</f>
        <v>1.0600000000000165E-2</v>
      </c>
      <c r="H16" s="76">
        <f t="shared" ref="H16" si="34">(F17*100)/0.5</f>
        <v>55.600000000000009</v>
      </c>
      <c r="I16" s="76">
        <f t="shared" ref="I16:J16" si="35">F16*100/0.5</f>
        <v>42.279999999999959</v>
      </c>
      <c r="J16" s="76">
        <f t="shared" si="35"/>
        <v>2.120000000000033</v>
      </c>
      <c r="K16" s="77">
        <f t="shared" si="24"/>
        <v>100</v>
      </c>
      <c r="L16" s="72"/>
      <c r="M16" s="72"/>
    </row>
    <row r="17" spans="1:13" ht="15" thickBot="1">
      <c r="B17" s="74"/>
      <c r="C17" s="8" t="s">
        <v>21</v>
      </c>
      <c r="D17" s="20">
        <v>2.2168000000000001</v>
      </c>
      <c r="E17" s="20">
        <v>2.4948000000000001</v>
      </c>
      <c r="F17" s="20">
        <f t="shared" si="9"/>
        <v>0.27800000000000002</v>
      </c>
      <c r="G17" s="75"/>
      <c r="H17" s="76"/>
      <c r="I17" s="76"/>
      <c r="J17" s="76"/>
      <c r="K17" s="77"/>
      <c r="L17" s="72"/>
      <c r="M17" s="72"/>
    </row>
    <row r="18" spans="1:13">
      <c r="B18" s="73">
        <v>600</v>
      </c>
      <c r="C18" s="8" t="s">
        <v>20</v>
      </c>
      <c r="D18" s="20">
        <v>2.2109000000000001</v>
      </c>
      <c r="E18" s="20">
        <v>2.4988999999999999</v>
      </c>
      <c r="F18" s="20">
        <f t="shared" si="9"/>
        <v>0.28799999999999981</v>
      </c>
      <c r="G18" s="75">
        <f t="shared" ref="G18" si="36" xml:space="preserve"> 0.5-(F18+F19)</f>
        <v>2.4700000000000166E-2</v>
      </c>
      <c r="H18" s="76">
        <f t="shared" ref="H18" si="37">(F19*100)/0.5</f>
        <v>37.460000000000008</v>
      </c>
      <c r="I18" s="76">
        <f t="shared" ref="I18:J18" si="38">F18*100/0.5</f>
        <v>57.599999999999966</v>
      </c>
      <c r="J18" s="76">
        <f t="shared" si="38"/>
        <v>4.9400000000000333</v>
      </c>
      <c r="K18" s="77">
        <f t="shared" si="24"/>
        <v>100</v>
      </c>
      <c r="L18" s="72"/>
      <c r="M18" s="72"/>
    </row>
    <row r="19" spans="1:13" ht="15" thickBot="1">
      <c r="B19" s="74"/>
      <c r="C19" s="8" t="s">
        <v>21</v>
      </c>
      <c r="D19" s="20">
        <v>2.3689</v>
      </c>
      <c r="E19" s="20">
        <v>2.5562</v>
      </c>
      <c r="F19" s="20">
        <f t="shared" si="9"/>
        <v>0.18730000000000002</v>
      </c>
      <c r="G19" s="75"/>
      <c r="H19" s="76"/>
      <c r="I19" s="76"/>
      <c r="J19" s="76"/>
      <c r="K19" s="77"/>
      <c r="L19" s="72"/>
      <c r="M19" s="72"/>
    </row>
    <row r="20" spans="1:13">
      <c r="B20" s="73">
        <v>1000</v>
      </c>
      <c r="C20" s="8" t="s">
        <v>20</v>
      </c>
      <c r="D20" s="20">
        <v>2.2063999999999999</v>
      </c>
      <c r="E20" s="20">
        <v>2.5676000000000001</v>
      </c>
      <c r="F20" s="20">
        <f t="shared" si="9"/>
        <v>0.36120000000000019</v>
      </c>
      <c r="G20" s="75">
        <f t="shared" ref="G20" si="39" xml:space="preserve"> 0.5-(F20+F21)</f>
        <v>1.5800000000000036E-2</v>
      </c>
      <c r="H20" s="76">
        <f t="shared" ref="H20" si="40">(F21*100)/0.5</f>
        <v>24.599999999999955</v>
      </c>
      <c r="I20" s="76">
        <f t="shared" ref="I20:J20" si="41">F20*100/0.5</f>
        <v>72.240000000000038</v>
      </c>
      <c r="J20" s="76">
        <f t="shared" si="41"/>
        <v>3.1600000000000072</v>
      </c>
      <c r="K20" s="77">
        <f t="shared" si="24"/>
        <v>100</v>
      </c>
      <c r="L20" s="72"/>
      <c r="M20" s="72"/>
    </row>
    <row r="21" spans="1:13" ht="15" thickBot="1">
      <c r="B21" s="74"/>
      <c r="C21" s="5" t="s">
        <v>21</v>
      </c>
      <c r="D21" s="21">
        <v>2.3184</v>
      </c>
      <c r="E21" s="21">
        <v>2.4413999999999998</v>
      </c>
      <c r="F21" s="21">
        <f>E21-D21</f>
        <v>0.12299999999999978</v>
      </c>
      <c r="G21" s="78"/>
      <c r="H21" s="79"/>
      <c r="I21" s="79"/>
      <c r="J21" s="79"/>
      <c r="K21" s="80"/>
      <c r="L21" s="72"/>
      <c r="M21" s="72"/>
    </row>
    <row r="22" spans="1:13" ht="15" thickBot="1">
      <c r="A22" t="s">
        <v>9</v>
      </c>
      <c r="B22" s="73">
        <v>0</v>
      </c>
      <c r="C22" s="1" t="s">
        <v>20</v>
      </c>
      <c r="D22" s="22">
        <v>2.2782</v>
      </c>
      <c r="E22" s="23">
        <v>2.3001999999999998</v>
      </c>
      <c r="F22" s="21">
        <f t="shared" ref="F22:F29" si="42">E22-D22</f>
        <v>2.1999999999999797E-2</v>
      </c>
      <c r="G22" s="75">
        <f t="shared" ref="G22" si="43" xml:space="preserve"> 0.5-(F22+F23)</f>
        <v>2.9500000000000082E-2</v>
      </c>
      <c r="H22" s="76">
        <f t="shared" ref="H22" si="44">(F23*100)/0.5</f>
        <v>89.700000000000017</v>
      </c>
      <c r="I22" s="76">
        <f t="shared" ref="I22:J22" si="45">F22*100/0.5</f>
        <v>4.3999999999999595</v>
      </c>
      <c r="J22" s="76">
        <f t="shared" si="45"/>
        <v>5.9000000000000163</v>
      </c>
      <c r="K22" s="77">
        <f t="shared" si="24"/>
        <v>100</v>
      </c>
      <c r="L22" s="72"/>
      <c r="M22" s="72"/>
    </row>
    <row r="23" spans="1:13" ht="15" thickBot="1">
      <c r="B23" s="74"/>
      <c r="C23" s="8" t="s">
        <v>21</v>
      </c>
      <c r="D23" s="20">
        <v>2.2393999999999998</v>
      </c>
      <c r="E23" s="23">
        <v>2.6879</v>
      </c>
      <c r="F23" s="21">
        <f t="shared" si="42"/>
        <v>0.44850000000000012</v>
      </c>
      <c r="G23" s="75"/>
      <c r="H23" s="76"/>
      <c r="I23" s="76"/>
      <c r="J23" s="76"/>
      <c r="K23" s="77"/>
      <c r="L23" s="72"/>
      <c r="M23" s="72"/>
    </row>
    <row r="24" spans="1:13" ht="15" thickBot="1">
      <c r="B24" s="73">
        <v>300</v>
      </c>
      <c r="C24" s="8" t="s">
        <v>20</v>
      </c>
      <c r="D24" s="20">
        <v>2.2614000000000001</v>
      </c>
      <c r="E24" s="23">
        <v>2.4626999999999999</v>
      </c>
      <c r="F24" s="21">
        <f t="shared" si="42"/>
        <v>0.20129999999999981</v>
      </c>
      <c r="G24" s="75">
        <f t="shared" ref="G24" si="46" xml:space="preserve"> 0.5-(F24+F25)</f>
        <v>2.1199999999999886E-2</v>
      </c>
      <c r="H24" s="76">
        <f t="shared" ref="H24" si="47">(F25*100)/0.5</f>
        <v>55.500000000000057</v>
      </c>
      <c r="I24" s="76">
        <f t="shared" ref="I24:J24" si="48">F24*100/0.5</f>
        <v>40.259999999999962</v>
      </c>
      <c r="J24" s="76">
        <f t="shared" si="48"/>
        <v>4.2399999999999771</v>
      </c>
      <c r="K24" s="77">
        <f t="shared" si="24"/>
        <v>100</v>
      </c>
      <c r="L24" s="72"/>
      <c r="M24" s="72"/>
    </row>
    <row r="25" spans="1:13" ht="15" thickBot="1">
      <c r="B25" s="74"/>
      <c r="C25" s="8" t="s">
        <v>21</v>
      </c>
      <c r="D25" s="20">
        <v>2.2841999999999998</v>
      </c>
      <c r="E25" s="23">
        <v>2.5617000000000001</v>
      </c>
      <c r="F25" s="21">
        <f t="shared" si="42"/>
        <v>0.2775000000000003</v>
      </c>
      <c r="G25" s="75"/>
      <c r="H25" s="76"/>
      <c r="I25" s="76"/>
      <c r="J25" s="76"/>
      <c r="K25" s="77"/>
      <c r="L25" s="72"/>
      <c r="M25" s="72"/>
    </row>
    <row r="26" spans="1:13" ht="15" thickBot="1">
      <c r="B26" s="73">
        <v>600</v>
      </c>
      <c r="C26" s="11" t="s">
        <v>20</v>
      </c>
      <c r="D26" s="24">
        <v>2.2602000000000002</v>
      </c>
      <c r="E26" s="23">
        <v>2.5562</v>
      </c>
      <c r="F26" s="21">
        <f t="shared" si="42"/>
        <v>0.29599999999999982</v>
      </c>
      <c r="G26" s="75">
        <f t="shared" ref="G26" si="49" xml:space="preserve"> 0.5-(F26+F27)</f>
        <v>1.1200000000000099E-2</v>
      </c>
      <c r="H26" s="76">
        <f t="shared" ref="H26" si="50">(F27*100)/0.5</f>
        <v>38.560000000000016</v>
      </c>
      <c r="I26" s="76">
        <f t="shared" ref="I26:J26" si="51">F26*100/0.5</f>
        <v>59.19999999999996</v>
      </c>
      <c r="J26" s="76">
        <f t="shared" si="51"/>
        <v>2.2400000000000198</v>
      </c>
      <c r="K26" s="81">
        <f t="shared" si="24"/>
        <v>100</v>
      </c>
      <c r="L26" s="72"/>
      <c r="M26" s="72"/>
    </row>
    <row r="27" spans="1:13" ht="15" thickBot="1">
      <c r="B27" s="74"/>
      <c r="C27" s="11" t="s">
        <v>21</v>
      </c>
      <c r="D27" s="20">
        <v>2.3119000000000001</v>
      </c>
      <c r="E27" s="23">
        <v>2.5047000000000001</v>
      </c>
      <c r="F27" s="21">
        <f t="shared" si="42"/>
        <v>0.19280000000000008</v>
      </c>
      <c r="G27" s="75"/>
      <c r="H27" s="76"/>
      <c r="I27" s="76"/>
      <c r="J27" s="76"/>
      <c r="K27" s="81"/>
      <c r="L27" s="72"/>
      <c r="M27" s="72"/>
    </row>
    <row r="28" spans="1:13" ht="15" thickBot="1">
      <c r="B28" s="73">
        <v>1000</v>
      </c>
      <c r="C28" s="8" t="s">
        <v>20</v>
      </c>
      <c r="D28" s="20">
        <v>2.2805</v>
      </c>
      <c r="E28" s="23">
        <v>2.6587999999999998</v>
      </c>
      <c r="F28" s="21">
        <f t="shared" si="42"/>
        <v>0.37829999999999986</v>
      </c>
      <c r="G28" s="75">
        <f t="shared" ref="G28" si="52" xml:space="preserve"> 0.5-(F28+F29)</f>
        <v>3.3400000000000318E-2</v>
      </c>
      <c r="H28" s="76">
        <f t="shared" ref="H28" si="53">(F29*100)/0.5</f>
        <v>17.659999999999965</v>
      </c>
      <c r="I28" s="76">
        <f t="shared" ref="I28:J28" si="54">F28*100/0.5</f>
        <v>75.659999999999968</v>
      </c>
      <c r="J28" s="76">
        <f t="shared" si="54"/>
        <v>6.6800000000000637</v>
      </c>
      <c r="K28" s="77">
        <f t="shared" si="24"/>
        <v>100</v>
      </c>
      <c r="L28" s="72"/>
      <c r="M28" s="72"/>
    </row>
    <row r="29" spans="1:13" ht="15" thickBot="1">
      <c r="B29" s="74"/>
      <c r="C29" s="5" t="s">
        <v>21</v>
      </c>
      <c r="D29" s="21">
        <v>2.2423000000000002</v>
      </c>
      <c r="E29" s="23">
        <v>2.3306</v>
      </c>
      <c r="F29" s="21">
        <f t="shared" si="42"/>
        <v>8.8299999999999823E-2</v>
      </c>
      <c r="G29" s="78"/>
      <c r="H29" s="79"/>
      <c r="I29" s="79"/>
      <c r="J29" s="79"/>
      <c r="K29" s="80"/>
      <c r="L29" s="72"/>
      <c r="M29" s="72"/>
    </row>
    <row r="30" spans="1:13">
      <c r="A30" t="s">
        <v>10</v>
      </c>
      <c r="B30" s="73">
        <v>0</v>
      </c>
      <c r="C30" s="1" t="s">
        <v>20</v>
      </c>
      <c r="D30" s="22">
        <v>2.2936000000000001</v>
      </c>
      <c r="E30" s="22">
        <v>2.3041</v>
      </c>
      <c r="F30" s="22">
        <f t="shared" ref="F30:F45" si="55">E30-D30</f>
        <v>1.0499999999999954E-2</v>
      </c>
      <c r="G30" s="75">
        <f t="shared" ref="G30" si="56" xml:space="preserve"> 0.5-(F30+F31)</f>
        <v>4.2800000000000171E-2</v>
      </c>
      <c r="H30" s="76">
        <f t="shared" ref="H30" si="57">(F31*100)/0.5</f>
        <v>89.339999999999975</v>
      </c>
      <c r="I30" s="76">
        <f t="shared" ref="I30" si="58">F30*100/0.5</f>
        <v>2.0999999999999908</v>
      </c>
      <c r="J30" s="76">
        <f t="shared" ref="J30" si="59">G30*100/0.5</f>
        <v>8.5600000000000342</v>
      </c>
      <c r="K30" s="77">
        <f t="shared" ref="K30" si="60">H30+I30+J30</f>
        <v>100</v>
      </c>
    </row>
    <row r="31" spans="1:13" ht="15" thickBot="1">
      <c r="B31" s="74"/>
      <c r="C31" s="8" t="s">
        <v>21</v>
      </c>
      <c r="D31" s="20">
        <v>2.2324000000000002</v>
      </c>
      <c r="E31" s="20">
        <v>2.6791</v>
      </c>
      <c r="F31" s="20">
        <f t="shared" si="55"/>
        <v>0.44669999999999987</v>
      </c>
      <c r="G31" s="75"/>
      <c r="H31" s="76"/>
      <c r="I31" s="76"/>
      <c r="J31" s="76"/>
      <c r="K31" s="77"/>
    </row>
    <row r="32" spans="1:13">
      <c r="B32" s="73">
        <v>300</v>
      </c>
      <c r="C32" s="8" t="s">
        <v>20</v>
      </c>
      <c r="D32" s="20">
        <v>2.2963</v>
      </c>
      <c r="E32" s="20">
        <v>2.4523000000000001</v>
      </c>
      <c r="F32" s="20">
        <f t="shared" si="55"/>
        <v>0.15600000000000014</v>
      </c>
      <c r="G32" s="75">
        <f t="shared" ref="G32" si="61" xml:space="preserve"> 0.5-(F32+F33)</f>
        <v>2.4000000000000021E-2</v>
      </c>
      <c r="H32" s="76">
        <f t="shared" ref="H32" si="62">(F33*100)/0.5</f>
        <v>63.999999999999972</v>
      </c>
      <c r="I32" s="76">
        <f t="shared" ref="I32" si="63">F32*100/0.5</f>
        <v>31.200000000000028</v>
      </c>
      <c r="J32" s="76">
        <f t="shared" ref="J32" si="64">G32*100/0.5</f>
        <v>4.8000000000000043</v>
      </c>
      <c r="K32" s="77">
        <f t="shared" ref="K32" si="65">H32+I32+J32</f>
        <v>100</v>
      </c>
    </row>
    <row r="33" spans="1:11" ht="15" thickBot="1">
      <c r="B33" s="74"/>
      <c r="C33" s="8" t="s">
        <v>21</v>
      </c>
      <c r="D33" s="20">
        <v>2.2862</v>
      </c>
      <c r="E33" s="20">
        <v>2.6061999999999999</v>
      </c>
      <c r="F33" s="20">
        <f t="shared" si="55"/>
        <v>0.31999999999999984</v>
      </c>
      <c r="G33" s="75"/>
      <c r="H33" s="76"/>
      <c r="I33" s="76"/>
      <c r="J33" s="76"/>
      <c r="K33" s="77"/>
    </row>
    <row r="34" spans="1:11">
      <c r="B34" s="73">
        <v>600</v>
      </c>
      <c r="C34" s="11" t="s">
        <v>20</v>
      </c>
      <c r="D34" s="24">
        <v>2.2519</v>
      </c>
      <c r="E34" s="24">
        <v>2.5116000000000001</v>
      </c>
      <c r="F34" s="24">
        <f t="shared" si="55"/>
        <v>0.25970000000000004</v>
      </c>
      <c r="G34" s="75">
        <f t="shared" ref="G34" si="66" xml:space="preserve"> 0.5-(F34+F35)</f>
        <v>2.929999999999966E-2</v>
      </c>
      <c r="H34" s="76">
        <f t="shared" ref="H34" si="67">(F35*100)/0.5</f>
        <v>42.20000000000006</v>
      </c>
      <c r="I34" s="76">
        <f t="shared" ref="I34" si="68">F34*100/0.5</f>
        <v>51.940000000000012</v>
      </c>
      <c r="J34" s="76">
        <f t="shared" ref="J34" si="69">G34*100/0.5</f>
        <v>5.8599999999999319</v>
      </c>
      <c r="K34" s="81">
        <f t="shared" ref="K34" si="70">H34+I34+J34</f>
        <v>100</v>
      </c>
    </row>
    <row r="35" spans="1:11" ht="15" thickBot="1">
      <c r="B35" s="74"/>
      <c r="C35" s="11" t="s">
        <v>21</v>
      </c>
      <c r="D35" s="24">
        <v>2.2852999999999999</v>
      </c>
      <c r="E35" s="20">
        <v>2.4963000000000002</v>
      </c>
      <c r="F35" s="24">
        <f t="shared" si="55"/>
        <v>0.2110000000000003</v>
      </c>
      <c r="G35" s="75"/>
      <c r="H35" s="76"/>
      <c r="I35" s="76"/>
      <c r="J35" s="76"/>
      <c r="K35" s="81"/>
    </row>
    <row r="36" spans="1:11">
      <c r="B36" s="73">
        <v>1000</v>
      </c>
      <c r="C36" s="8" t="s">
        <v>20</v>
      </c>
      <c r="D36" s="20">
        <v>2.2456</v>
      </c>
      <c r="E36" s="20">
        <v>2.6663000000000001</v>
      </c>
      <c r="F36" s="20">
        <f t="shared" si="55"/>
        <v>0.42070000000000007</v>
      </c>
      <c r="G36" s="75">
        <f t="shared" ref="G36" si="71" xml:space="preserve"> 0.5-(F36+F37)</f>
        <v>2.9500000000000082E-2</v>
      </c>
      <c r="H36" s="76">
        <f t="shared" ref="H36" si="72">(F37*100)/0.5</f>
        <v>9.9599999999999689</v>
      </c>
      <c r="I36" s="76">
        <f t="shared" ref="I36" si="73">F36*100/0.5</f>
        <v>84.140000000000015</v>
      </c>
      <c r="J36" s="76">
        <f t="shared" ref="J36" si="74">G36*100/0.5</f>
        <v>5.9000000000000163</v>
      </c>
      <c r="K36" s="77">
        <f t="shared" ref="K36" si="75">H36+I36+J36</f>
        <v>100</v>
      </c>
    </row>
    <row r="37" spans="1:11" ht="15" thickBot="1">
      <c r="B37" s="74"/>
      <c r="C37" s="5" t="s">
        <v>21</v>
      </c>
      <c r="D37" s="21">
        <v>2.3026</v>
      </c>
      <c r="E37" s="21">
        <v>2.3523999999999998</v>
      </c>
      <c r="F37" s="21">
        <f t="shared" si="55"/>
        <v>4.9799999999999844E-2</v>
      </c>
      <c r="G37" s="78"/>
      <c r="H37" s="79"/>
      <c r="I37" s="79"/>
      <c r="J37" s="79"/>
      <c r="K37" s="80"/>
    </row>
    <row r="38" spans="1:11">
      <c r="A38" t="s">
        <v>11</v>
      </c>
      <c r="B38" s="73" t="s">
        <v>16</v>
      </c>
      <c r="C38" s="1" t="s">
        <v>20</v>
      </c>
      <c r="D38" s="22">
        <v>2.2909999999999999</v>
      </c>
      <c r="E38" s="22">
        <v>2.3050999999999999</v>
      </c>
      <c r="F38" s="22">
        <f t="shared" si="55"/>
        <v>1.4100000000000001E-2</v>
      </c>
      <c r="G38" s="75">
        <f t="shared" ref="G38" si="76" xml:space="preserve"> 0.5-(F38+F39)</f>
        <v>2.8900000000000148E-2</v>
      </c>
      <c r="H38" s="76">
        <f t="shared" ref="H38" si="77">(F39*100)/0.5</f>
        <v>91.399999999999977</v>
      </c>
      <c r="I38" s="76">
        <f t="shared" ref="I38" si="78">F38*100/0.5</f>
        <v>2.8200000000000003</v>
      </c>
      <c r="J38" s="76">
        <f t="shared" ref="J38" si="79">G38*100/0.5</f>
        <v>5.7800000000000296</v>
      </c>
      <c r="K38" s="77">
        <f t="shared" ref="K38" si="80">H38+I38+J38</f>
        <v>100</v>
      </c>
    </row>
    <row r="39" spans="1:11" ht="15" thickBot="1">
      <c r="B39" s="74"/>
      <c r="C39" s="8" t="s">
        <v>21</v>
      </c>
      <c r="D39" s="20">
        <v>2.3412000000000002</v>
      </c>
      <c r="E39" s="20">
        <v>2.7982</v>
      </c>
      <c r="F39" s="20">
        <f t="shared" si="55"/>
        <v>0.45699999999999985</v>
      </c>
      <c r="G39" s="75"/>
      <c r="H39" s="76"/>
      <c r="I39" s="76"/>
      <c r="J39" s="76"/>
      <c r="K39" s="77"/>
    </row>
    <row r="40" spans="1:11">
      <c r="B40" s="73" t="s">
        <v>13</v>
      </c>
      <c r="C40" s="8" t="s">
        <v>20</v>
      </c>
      <c r="D40" s="20">
        <v>2.2705000000000002</v>
      </c>
      <c r="E40" s="20">
        <v>2.4912000000000001</v>
      </c>
      <c r="F40" s="20">
        <f t="shared" si="55"/>
        <v>0.2206999999999999</v>
      </c>
      <c r="G40" s="75">
        <f t="shared" ref="G40" si="81" xml:space="preserve"> 0.5-(F40+F41)</f>
        <v>3.5100000000000353E-2</v>
      </c>
      <c r="H40" s="76">
        <f t="shared" ref="H40" si="82">(F41*100)/0.5</f>
        <v>48.839999999999947</v>
      </c>
      <c r="I40" s="76">
        <f t="shared" ref="I40" si="83">F40*100/0.5</f>
        <v>44.139999999999979</v>
      </c>
      <c r="J40" s="76">
        <f t="shared" ref="J40" si="84">G40*100/0.5</f>
        <v>7.0200000000000706</v>
      </c>
      <c r="K40" s="77">
        <f t="shared" ref="K40" si="85">H40+I40+J40</f>
        <v>100</v>
      </c>
    </row>
    <row r="41" spans="1:11" ht="15" thickBot="1">
      <c r="B41" s="74"/>
      <c r="C41" s="8" t="s">
        <v>21</v>
      </c>
      <c r="D41" s="20">
        <v>2.3071000000000002</v>
      </c>
      <c r="E41" s="20">
        <v>2.5512999999999999</v>
      </c>
      <c r="F41" s="20">
        <f t="shared" si="55"/>
        <v>0.24419999999999975</v>
      </c>
      <c r="G41" s="75"/>
      <c r="H41" s="76"/>
      <c r="I41" s="76"/>
      <c r="J41" s="76"/>
      <c r="K41" s="77"/>
    </row>
    <row r="42" spans="1:11">
      <c r="B42" s="73" t="s">
        <v>14</v>
      </c>
      <c r="C42" s="11" t="s">
        <v>20</v>
      </c>
      <c r="D42" s="24">
        <v>2.2991000000000001</v>
      </c>
      <c r="E42" s="24">
        <v>2.6156000000000001</v>
      </c>
      <c r="F42" s="24">
        <f t="shared" si="55"/>
        <v>0.3165</v>
      </c>
      <c r="G42" s="75">
        <f t="shared" ref="G42" si="86" xml:space="preserve"> 0.5-(F42+F43)</f>
        <v>3.6699999999999733E-2</v>
      </c>
      <c r="H42" s="76">
        <f t="shared" ref="H42" si="87">(F43*100)/0.5</f>
        <v>29.360000000000053</v>
      </c>
      <c r="I42" s="76">
        <f t="shared" ref="I42" si="88">F42*100/0.5</f>
        <v>63.3</v>
      </c>
      <c r="J42" s="76">
        <f t="shared" ref="J42" si="89">G42*100/0.5</f>
        <v>7.3399999999999466</v>
      </c>
      <c r="K42" s="81">
        <f t="shared" ref="K42" si="90">H42+I42+J42</f>
        <v>100</v>
      </c>
    </row>
    <row r="43" spans="1:11" ht="15" thickBot="1">
      <c r="B43" s="74"/>
      <c r="C43" s="11" t="s">
        <v>21</v>
      </c>
      <c r="D43" s="24">
        <v>2.2656999999999998</v>
      </c>
      <c r="E43" s="20">
        <v>2.4125000000000001</v>
      </c>
      <c r="F43" s="24">
        <f t="shared" si="55"/>
        <v>0.14680000000000026</v>
      </c>
      <c r="G43" s="75"/>
      <c r="H43" s="76"/>
      <c r="I43" s="76"/>
      <c r="J43" s="76"/>
      <c r="K43" s="81"/>
    </row>
    <row r="44" spans="1:11">
      <c r="B44" s="73" t="s">
        <v>15</v>
      </c>
      <c r="C44" s="8" t="s">
        <v>20</v>
      </c>
      <c r="D44" s="20">
        <v>2.3256999999999999</v>
      </c>
      <c r="E44" s="20">
        <v>2.7425000000000002</v>
      </c>
      <c r="F44" s="20">
        <f t="shared" si="55"/>
        <v>0.41680000000000028</v>
      </c>
      <c r="G44" s="75">
        <f t="shared" ref="G44" si="91" xml:space="preserve"> 0.5-(F44+F45)</f>
        <v>3.239999999999954E-2</v>
      </c>
      <c r="H44" s="76">
        <f t="shared" ref="H44" si="92">(F45*100)/0.5</f>
        <v>10.160000000000036</v>
      </c>
      <c r="I44" s="76">
        <f t="shared" ref="I44" si="93">F44*100/0.5</f>
        <v>83.360000000000056</v>
      </c>
      <c r="J44" s="76">
        <f t="shared" ref="J44" si="94">G44*100/0.5</f>
        <v>6.4799999999999081</v>
      </c>
      <c r="K44" s="77">
        <f t="shared" ref="K44" si="95">H44+I44+J44</f>
        <v>100</v>
      </c>
    </row>
    <row r="45" spans="1:11" ht="15" thickBot="1">
      <c r="B45" s="74"/>
      <c r="C45" s="5" t="s">
        <v>21</v>
      </c>
      <c r="D45" s="21">
        <v>2.2281</v>
      </c>
      <c r="E45" s="21">
        <v>2.2789000000000001</v>
      </c>
      <c r="F45" s="21">
        <f t="shared" si="55"/>
        <v>5.0800000000000178E-2</v>
      </c>
      <c r="G45" s="78"/>
      <c r="H45" s="79"/>
      <c r="I45" s="79"/>
      <c r="J45" s="79"/>
      <c r="K45" s="80"/>
    </row>
  </sheetData>
  <mergeCells count="160">
    <mergeCell ref="R10:R11"/>
    <mergeCell ref="S10:S11"/>
    <mergeCell ref="T10:T11"/>
    <mergeCell ref="U10:U11"/>
    <mergeCell ref="V10:V11"/>
    <mergeCell ref="R12:R13"/>
    <mergeCell ref="S12:S13"/>
    <mergeCell ref="T12:T13"/>
    <mergeCell ref="U12:U13"/>
    <mergeCell ref="V12:V13"/>
    <mergeCell ref="R6:R7"/>
    <mergeCell ref="S6:S7"/>
    <mergeCell ref="T6:T7"/>
    <mergeCell ref="U6:U7"/>
    <mergeCell ref="V6:V7"/>
    <mergeCell ref="R8:R9"/>
    <mergeCell ref="S8:S9"/>
    <mergeCell ref="T8:T9"/>
    <mergeCell ref="U8:U9"/>
    <mergeCell ref="V8:V9"/>
    <mergeCell ref="B44:B45"/>
    <mergeCell ref="G44:G45"/>
    <mergeCell ref="H44:H45"/>
    <mergeCell ref="I44:I45"/>
    <mergeCell ref="J44:J45"/>
    <mergeCell ref="K44:K45"/>
    <mergeCell ref="B42:B43"/>
    <mergeCell ref="G42:G43"/>
    <mergeCell ref="H42:H43"/>
    <mergeCell ref="I42:I43"/>
    <mergeCell ref="J42:J43"/>
    <mergeCell ref="K42:K43"/>
    <mergeCell ref="B40:B41"/>
    <mergeCell ref="G40:G41"/>
    <mergeCell ref="H40:H41"/>
    <mergeCell ref="I40:I41"/>
    <mergeCell ref="J40:J41"/>
    <mergeCell ref="K40:K41"/>
    <mergeCell ref="B38:B39"/>
    <mergeCell ref="G38:G39"/>
    <mergeCell ref="H38:H39"/>
    <mergeCell ref="I38:I39"/>
    <mergeCell ref="J38:J39"/>
    <mergeCell ref="K38:K39"/>
    <mergeCell ref="B36:B37"/>
    <mergeCell ref="G36:G37"/>
    <mergeCell ref="H36:H37"/>
    <mergeCell ref="I36:I37"/>
    <mergeCell ref="J36:J37"/>
    <mergeCell ref="K36:K37"/>
    <mergeCell ref="B34:B35"/>
    <mergeCell ref="G34:G35"/>
    <mergeCell ref="H34:H35"/>
    <mergeCell ref="I34:I35"/>
    <mergeCell ref="J34:J35"/>
    <mergeCell ref="K34:K35"/>
    <mergeCell ref="B32:B33"/>
    <mergeCell ref="G32:G33"/>
    <mergeCell ref="H32:H33"/>
    <mergeCell ref="I32:I33"/>
    <mergeCell ref="J32:J33"/>
    <mergeCell ref="K32:K33"/>
    <mergeCell ref="B30:B31"/>
    <mergeCell ref="G30:G31"/>
    <mergeCell ref="H30:H31"/>
    <mergeCell ref="I30:I31"/>
    <mergeCell ref="J30:J31"/>
    <mergeCell ref="K30:K31"/>
    <mergeCell ref="B28:B29"/>
    <mergeCell ref="G28:G29"/>
    <mergeCell ref="H28:H29"/>
    <mergeCell ref="I28:I29"/>
    <mergeCell ref="J28:J29"/>
    <mergeCell ref="K28:K29"/>
    <mergeCell ref="B26:B27"/>
    <mergeCell ref="G26:G27"/>
    <mergeCell ref="H26:H27"/>
    <mergeCell ref="I26:I27"/>
    <mergeCell ref="J26:J27"/>
    <mergeCell ref="K26:K27"/>
    <mergeCell ref="B24:B25"/>
    <mergeCell ref="G24:G25"/>
    <mergeCell ref="H24:H25"/>
    <mergeCell ref="I24:I25"/>
    <mergeCell ref="J24:J25"/>
    <mergeCell ref="K24:K25"/>
    <mergeCell ref="B22:B23"/>
    <mergeCell ref="G22:G23"/>
    <mergeCell ref="H22:H23"/>
    <mergeCell ref="I22:I23"/>
    <mergeCell ref="J22:J23"/>
    <mergeCell ref="K22:K23"/>
    <mergeCell ref="B20:B21"/>
    <mergeCell ref="G20:G21"/>
    <mergeCell ref="H20:H21"/>
    <mergeCell ref="I20:I21"/>
    <mergeCell ref="J20:J21"/>
    <mergeCell ref="K20:K21"/>
    <mergeCell ref="B18:B19"/>
    <mergeCell ref="G18:G19"/>
    <mergeCell ref="H18:H19"/>
    <mergeCell ref="I18:I19"/>
    <mergeCell ref="J18:J19"/>
    <mergeCell ref="K18:K19"/>
    <mergeCell ref="B16:B17"/>
    <mergeCell ref="G16:G17"/>
    <mergeCell ref="H16:H17"/>
    <mergeCell ref="I16:I17"/>
    <mergeCell ref="J16:J17"/>
    <mergeCell ref="K16:K17"/>
    <mergeCell ref="B14:B15"/>
    <mergeCell ref="G14:G15"/>
    <mergeCell ref="H14:H15"/>
    <mergeCell ref="I14:I15"/>
    <mergeCell ref="J14:J15"/>
    <mergeCell ref="K14:K15"/>
    <mergeCell ref="B12:B13"/>
    <mergeCell ref="G12:G13"/>
    <mergeCell ref="H12:H13"/>
    <mergeCell ref="I12:I13"/>
    <mergeCell ref="J12:J13"/>
    <mergeCell ref="K12:K13"/>
    <mergeCell ref="B10:B11"/>
    <mergeCell ref="G10:G11"/>
    <mergeCell ref="H10:H11"/>
    <mergeCell ref="I10:I11"/>
    <mergeCell ref="J10:J11"/>
    <mergeCell ref="K10:K11"/>
    <mergeCell ref="B8:B9"/>
    <mergeCell ref="G8:G9"/>
    <mergeCell ref="H8:H9"/>
    <mergeCell ref="I8:I9"/>
    <mergeCell ref="J8:J9"/>
    <mergeCell ref="K8:K9"/>
    <mergeCell ref="B6:B7"/>
    <mergeCell ref="G6:G7"/>
    <mergeCell ref="H6:H7"/>
    <mergeCell ref="I6:I7"/>
    <mergeCell ref="J6:J7"/>
    <mergeCell ref="K6:K7"/>
    <mergeCell ref="L24:L25"/>
    <mergeCell ref="L26:L27"/>
    <mergeCell ref="L28:L29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L14:L15"/>
    <mergeCell ref="L16:L17"/>
    <mergeCell ref="L18:L19"/>
    <mergeCell ref="L20:L21"/>
    <mergeCell ref="L22:L2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7"/>
  <sheetViews>
    <sheetView zoomScale="115" zoomScaleNormal="115" workbookViewId="0">
      <selection activeCell="K21" sqref="K21:K24"/>
    </sheetView>
  </sheetViews>
  <sheetFormatPr defaultRowHeight="14.4"/>
  <cols>
    <col min="2" max="2" width="13.33203125" customWidth="1"/>
    <col min="3" max="3" width="17.33203125" customWidth="1"/>
    <col min="5" max="5" width="16.88671875" customWidth="1"/>
    <col min="6" max="6" width="17.33203125" customWidth="1"/>
    <col min="7" max="7" width="19.33203125" customWidth="1"/>
    <col min="8" max="8" width="17.33203125" customWidth="1"/>
    <col min="9" max="9" width="12.109375" customWidth="1"/>
    <col min="10" max="10" width="17.109375" customWidth="1"/>
    <col min="11" max="11" width="25.44140625" customWidth="1"/>
  </cols>
  <sheetData>
    <row r="1" spans="1:11">
      <c r="A1" t="s">
        <v>22</v>
      </c>
    </row>
    <row r="2" spans="1:11" ht="15" thickBot="1">
      <c r="E2" t="s">
        <v>30</v>
      </c>
      <c r="G2" t="s">
        <v>31</v>
      </c>
    </row>
    <row r="3" spans="1:11">
      <c r="A3" s="2" t="s">
        <v>28</v>
      </c>
      <c r="B3" s="3" t="s">
        <v>23</v>
      </c>
      <c r="C3" s="3" t="s">
        <v>24</v>
      </c>
      <c r="D3" s="3" t="s">
        <v>25</v>
      </c>
      <c r="E3" s="3" t="s">
        <v>29</v>
      </c>
      <c r="F3" s="50" t="s">
        <v>26</v>
      </c>
      <c r="G3" s="3" t="s">
        <v>50</v>
      </c>
      <c r="H3" s="3" t="s">
        <v>27</v>
      </c>
      <c r="I3" s="50" t="s">
        <v>32</v>
      </c>
      <c r="J3" s="4"/>
      <c r="K3" s="82"/>
    </row>
    <row r="4" spans="1:11" ht="16.2" thickBot="1">
      <c r="A4" s="14"/>
      <c r="B4" s="15"/>
      <c r="C4" s="15"/>
      <c r="D4" s="15"/>
      <c r="E4" s="15"/>
      <c r="F4" s="51" t="s">
        <v>52</v>
      </c>
      <c r="G4" s="15"/>
      <c r="H4" s="15"/>
      <c r="I4" s="51" t="s">
        <v>51</v>
      </c>
      <c r="J4" s="13" t="s">
        <v>53</v>
      </c>
      <c r="K4" s="83"/>
    </row>
    <row r="5" spans="1:11">
      <c r="A5" s="2" t="s">
        <v>7</v>
      </c>
      <c r="B5" s="3">
        <v>0.5</v>
      </c>
      <c r="C5" s="16">
        <v>167.99</v>
      </c>
      <c r="D5" s="16">
        <v>0</v>
      </c>
      <c r="E5" s="45">
        <v>396.91</v>
      </c>
      <c r="F5" s="52">
        <f>E5-D5-C5-B5</f>
        <v>228.42000000000002</v>
      </c>
      <c r="G5" s="48">
        <v>391.21</v>
      </c>
      <c r="H5" s="47">
        <v>2.7341000000000002</v>
      </c>
      <c r="I5" s="52">
        <f>G5-H5-C5</f>
        <v>220.48589999999996</v>
      </c>
      <c r="J5" s="47">
        <f>F5-I5</f>
        <v>7.9341000000000577</v>
      </c>
      <c r="K5" s="47">
        <f>(J5/F5)*100</f>
        <v>3.4734699238245592</v>
      </c>
    </row>
    <row r="6" spans="1:11">
      <c r="A6" s="14"/>
      <c r="B6" s="15">
        <v>0.5</v>
      </c>
      <c r="C6" s="17">
        <v>169.77</v>
      </c>
      <c r="D6" s="17">
        <v>0.3</v>
      </c>
      <c r="E6" s="34">
        <v>388.7</v>
      </c>
      <c r="F6" s="53">
        <f t="shared" ref="F6:F24" si="0">E6-D6-C6-B6</f>
        <v>218.12999999999997</v>
      </c>
      <c r="G6" s="12">
        <v>356.51</v>
      </c>
      <c r="H6" s="43">
        <v>2.7345000000000002</v>
      </c>
      <c r="I6" s="53">
        <f t="shared" ref="I6:I24" si="1">G6-H6-C6</f>
        <v>184.00549999999996</v>
      </c>
      <c r="J6" s="43">
        <f t="shared" ref="J6:J24" si="2">F6-I6</f>
        <v>34.124500000000012</v>
      </c>
      <c r="K6" s="43">
        <f t="shared" ref="K6:K24" si="3">(J6/F6)*100</f>
        <v>15.644111309769412</v>
      </c>
    </row>
    <row r="7" spans="1:11">
      <c r="A7" s="14"/>
      <c r="B7" s="15">
        <v>0.5</v>
      </c>
      <c r="C7" s="17">
        <v>171.38</v>
      </c>
      <c r="D7" s="17">
        <v>0.6</v>
      </c>
      <c r="E7" s="34">
        <v>394.51</v>
      </c>
      <c r="F7" s="53">
        <f t="shared" si="0"/>
        <v>222.02999999999997</v>
      </c>
      <c r="G7" s="12">
        <v>353.74</v>
      </c>
      <c r="H7" s="43">
        <v>2.5177999999999998</v>
      </c>
      <c r="I7" s="53">
        <f t="shared" si="1"/>
        <v>179.84219999999999</v>
      </c>
      <c r="J7" s="43">
        <f t="shared" si="2"/>
        <v>42.187799999999982</v>
      </c>
      <c r="K7" s="43">
        <f t="shared" si="3"/>
        <v>19.000945818132678</v>
      </c>
    </row>
    <row r="8" spans="1:11" ht="15" thickBot="1">
      <c r="A8" s="6"/>
      <c r="B8" s="7">
        <v>0.5</v>
      </c>
      <c r="C8" s="18">
        <v>184.85</v>
      </c>
      <c r="D8" s="18">
        <v>1</v>
      </c>
      <c r="E8" s="46">
        <v>405.63</v>
      </c>
      <c r="F8" s="54">
        <f t="shared" si="0"/>
        <v>219.28</v>
      </c>
      <c r="G8" s="49">
        <v>357.59</v>
      </c>
      <c r="H8" s="44">
        <v>2.5331000000000001</v>
      </c>
      <c r="I8" s="54">
        <f t="shared" si="1"/>
        <v>170.20689999999999</v>
      </c>
      <c r="J8" s="44">
        <f t="shared" si="2"/>
        <v>49.073100000000011</v>
      </c>
      <c r="K8" s="44">
        <f t="shared" si="3"/>
        <v>22.379195549069689</v>
      </c>
    </row>
    <row r="9" spans="1:11">
      <c r="A9" s="2" t="s">
        <v>8</v>
      </c>
      <c r="B9" s="3">
        <v>0.5</v>
      </c>
      <c r="C9" s="16">
        <v>171.38</v>
      </c>
      <c r="D9" s="16">
        <v>0</v>
      </c>
      <c r="E9" s="45">
        <v>381.97</v>
      </c>
      <c r="F9" s="55">
        <f t="shared" si="0"/>
        <v>210.09000000000003</v>
      </c>
      <c r="G9" s="48">
        <v>375.97</v>
      </c>
      <c r="H9" s="47">
        <v>2.4638</v>
      </c>
      <c r="I9" s="58">
        <f t="shared" si="1"/>
        <v>202.12620000000004</v>
      </c>
      <c r="J9" s="47">
        <f t="shared" si="2"/>
        <v>7.963799999999992</v>
      </c>
      <c r="K9" s="47">
        <f t="shared" si="3"/>
        <v>3.7906611452234715</v>
      </c>
    </row>
    <row r="10" spans="1:11">
      <c r="A10" s="14"/>
      <c r="B10" s="15">
        <v>0.5</v>
      </c>
      <c r="C10" s="17">
        <v>187.34</v>
      </c>
      <c r="D10" s="17">
        <v>0.3</v>
      </c>
      <c r="E10" s="34">
        <v>405.73</v>
      </c>
      <c r="F10" s="55">
        <f t="shared" si="0"/>
        <v>217.59</v>
      </c>
      <c r="G10" s="12">
        <v>365.43</v>
      </c>
      <c r="H10" s="43">
        <v>2.4948000000000001</v>
      </c>
      <c r="I10" s="59">
        <f t="shared" si="1"/>
        <v>175.59520000000001</v>
      </c>
      <c r="J10" s="43">
        <f t="shared" si="2"/>
        <v>41.994799999999998</v>
      </c>
      <c r="K10" s="43">
        <f t="shared" si="3"/>
        <v>19.299967829403926</v>
      </c>
    </row>
    <row r="11" spans="1:11">
      <c r="A11" s="14"/>
      <c r="B11" s="15">
        <v>0.5</v>
      </c>
      <c r="C11" s="17">
        <v>184.93</v>
      </c>
      <c r="D11" s="17">
        <v>0.6</v>
      </c>
      <c r="E11" s="34">
        <v>400.52</v>
      </c>
      <c r="F11" s="55">
        <f t="shared" si="0"/>
        <v>214.48999999999995</v>
      </c>
      <c r="G11" s="12">
        <v>339.05</v>
      </c>
      <c r="H11" s="43">
        <v>2.5562</v>
      </c>
      <c r="I11" s="59">
        <f t="shared" si="1"/>
        <v>151.56380000000001</v>
      </c>
      <c r="J11" s="43">
        <f t="shared" si="2"/>
        <v>62.926199999999938</v>
      </c>
      <c r="K11" s="43">
        <f t="shared" si="3"/>
        <v>29.337591496107024</v>
      </c>
    </row>
    <row r="12" spans="1:11" ht="15" thickBot="1">
      <c r="A12" s="6"/>
      <c r="B12" s="7">
        <v>0.5</v>
      </c>
      <c r="C12" s="18">
        <v>169.78</v>
      </c>
      <c r="D12" s="18">
        <v>1</v>
      </c>
      <c r="E12" s="46">
        <v>393.01</v>
      </c>
      <c r="F12" s="56">
        <f t="shared" si="0"/>
        <v>221.73</v>
      </c>
      <c r="G12" s="49">
        <v>322.41000000000003</v>
      </c>
      <c r="H12" s="44">
        <v>2.4413999999999998</v>
      </c>
      <c r="I12" s="60">
        <f t="shared" si="1"/>
        <v>150.18860000000004</v>
      </c>
      <c r="J12" s="44">
        <f t="shared" si="2"/>
        <v>71.541399999999953</v>
      </c>
      <c r="K12" s="44">
        <f t="shared" si="3"/>
        <v>32.265097190276443</v>
      </c>
    </row>
    <row r="13" spans="1:11">
      <c r="A13" s="2" t="s">
        <v>9</v>
      </c>
      <c r="B13" s="3">
        <v>0.5</v>
      </c>
      <c r="C13" s="16">
        <v>187.7</v>
      </c>
      <c r="D13" s="16">
        <v>0</v>
      </c>
      <c r="E13" s="45">
        <v>394.75</v>
      </c>
      <c r="F13" s="57">
        <f t="shared" si="0"/>
        <v>206.55</v>
      </c>
      <c r="G13" s="48">
        <v>390.7</v>
      </c>
      <c r="H13" s="47">
        <v>2.6879</v>
      </c>
      <c r="I13" s="52">
        <f t="shared" si="1"/>
        <v>200.31209999999999</v>
      </c>
      <c r="J13" s="47">
        <f t="shared" si="2"/>
        <v>6.2379000000000246</v>
      </c>
      <c r="K13" s="47">
        <f t="shared" si="3"/>
        <v>3.0200435729847612</v>
      </c>
    </row>
    <row r="14" spans="1:11">
      <c r="A14" s="14"/>
      <c r="B14" s="15">
        <v>0.5</v>
      </c>
      <c r="C14" s="17">
        <v>186.77</v>
      </c>
      <c r="D14" s="17">
        <v>0.3</v>
      </c>
      <c r="E14" s="34">
        <v>396.41</v>
      </c>
      <c r="F14" s="55">
        <f t="shared" si="0"/>
        <v>208.84</v>
      </c>
      <c r="G14" s="12">
        <v>354.61</v>
      </c>
      <c r="H14" s="43">
        <v>2.5617000000000001</v>
      </c>
      <c r="I14" s="53">
        <f t="shared" si="1"/>
        <v>165.27830000000003</v>
      </c>
      <c r="J14" s="43">
        <f t="shared" si="2"/>
        <v>43.561699999999973</v>
      </c>
      <c r="K14" s="43">
        <f t="shared" si="3"/>
        <v>20.858887186362754</v>
      </c>
    </row>
    <row r="15" spans="1:11">
      <c r="A15" s="14"/>
      <c r="B15" s="15">
        <v>0.5</v>
      </c>
      <c r="C15" s="17">
        <v>181.56</v>
      </c>
      <c r="D15" s="17">
        <v>0.6</v>
      </c>
      <c r="E15" s="34">
        <v>397.95</v>
      </c>
      <c r="F15" s="55">
        <f t="shared" si="0"/>
        <v>215.28999999999996</v>
      </c>
      <c r="G15" s="12">
        <v>333.21</v>
      </c>
      <c r="H15" s="43">
        <v>2.5047000000000001</v>
      </c>
      <c r="I15" s="53">
        <f t="shared" si="1"/>
        <v>149.14529999999996</v>
      </c>
      <c r="J15" s="43">
        <f t="shared" si="2"/>
        <v>66.1447</v>
      </c>
      <c r="K15" s="43">
        <f t="shared" si="3"/>
        <v>30.723535696037906</v>
      </c>
    </row>
    <row r="16" spans="1:11" ht="15" thickBot="1">
      <c r="A16" s="6"/>
      <c r="B16" s="7">
        <v>0.5</v>
      </c>
      <c r="C16" s="18">
        <v>187.63</v>
      </c>
      <c r="D16" s="18">
        <v>1</v>
      </c>
      <c r="E16" s="46">
        <v>406.8</v>
      </c>
      <c r="F16" s="56">
        <f t="shared" si="0"/>
        <v>217.67000000000002</v>
      </c>
      <c r="G16" s="49">
        <v>331.94</v>
      </c>
      <c r="H16" s="44">
        <v>2.3306</v>
      </c>
      <c r="I16" s="54">
        <f t="shared" si="1"/>
        <v>141.9794</v>
      </c>
      <c r="J16" s="44">
        <f t="shared" si="2"/>
        <v>75.690600000000018</v>
      </c>
      <c r="K16" s="44">
        <f t="shared" si="3"/>
        <v>34.773096889787297</v>
      </c>
    </row>
    <row r="17" spans="1:11">
      <c r="A17" s="2" t="s">
        <v>10</v>
      </c>
      <c r="B17" s="3">
        <v>0.5</v>
      </c>
      <c r="C17" s="16">
        <v>171.27</v>
      </c>
      <c r="D17" s="16">
        <v>0</v>
      </c>
      <c r="E17" s="45">
        <v>374.83</v>
      </c>
      <c r="F17" s="57">
        <f t="shared" si="0"/>
        <v>203.05999999999997</v>
      </c>
      <c r="G17" s="48">
        <v>371.27</v>
      </c>
      <c r="H17" s="47">
        <v>2.6791</v>
      </c>
      <c r="I17" s="58">
        <f t="shared" si="1"/>
        <v>197.32089999999997</v>
      </c>
      <c r="J17" s="47">
        <f t="shared" si="2"/>
        <v>5.7391000000000076</v>
      </c>
      <c r="K17" s="47">
        <f t="shared" si="3"/>
        <v>2.8263074953215837</v>
      </c>
    </row>
    <row r="18" spans="1:11">
      <c r="A18" s="14"/>
      <c r="B18" s="15">
        <v>0.5</v>
      </c>
      <c r="C18" s="17">
        <v>183.43</v>
      </c>
      <c r="D18" s="17">
        <v>0.3</v>
      </c>
      <c r="E18" s="34">
        <v>400.25</v>
      </c>
      <c r="F18" s="55">
        <f t="shared" si="0"/>
        <v>216.01999999999998</v>
      </c>
      <c r="G18" s="12">
        <v>364.12</v>
      </c>
      <c r="H18" s="43">
        <v>2.6061999999999999</v>
      </c>
      <c r="I18" s="59">
        <f t="shared" si="1"/>
        <v>178.0838</v>
      </c>
      <c r="J18" s="43">
        <f t="shared" si="2"/>
        <v>37.936199999999985</v>
      </c>
      <c r="K18" s="43">
        <f t="shared" si="3"/>
        <v>17.561429497268765</v>
      </c>
    </row>
    <row r="19" spans="1:11">
      <c r="A19" s="14"/>
      <c r="B19" s="15">
        <v>0.5</v>
      </c>
      <c r="C19" s="17">
        <v>187.67</v>
      </c>
      <c r="D19" s="17">
        <v>0.6</v>
      </c>
      <c r="E19" s="34">
        <v>411.95</v>
      </c>
      <c r="F19" s="55">
        <f t="shared" si="0"/>
        <v>223.17999999999998</v>
      </c>
      <c r="G19" s="12">
        <v>351.83</v>
      </c>
      <c r="H19" s="43">
        <v>2.4963000000000002</v>
      </c>
      <c r="I19" s="59">
        <f t="shared" si="1"/>
        <v>161.66369999999998</v>
      </c>
      <c r="J19" s="43">
        <f t="shared" si="2"/>
        <v>61.516300000000001</v>
      </c>
      <c r="K19" s="43">
        <f t="shared" si="3"/>
        <v>27.563536159154051</v>
      </c>
    </row>
    <row r="20" spans="1:11" ht="15" thickBot="1">
      <c r="A20" s="6"/>
      <c r="B20" s="7">
        <v>0.5</v>
      </c>
      <c r="C20" s="18">
        <v>186.74</v>
      </c>
      <c r="D20" s="18">
        <v>1</v>
      </c>
      <c r="E20" s="46">
        <v>415.85</v>
      </c>
      <c r="F20" s="56">
        <f t="shared" si="0"/>
        <v>227.61</v>
      </c>
      <c r="G20" s="49">
        <v>342.4</v>
      </c>
      <c r="H20" s="44">
        <v>2.3523999999999998</v>
      </c>
      <c r="I20" s="60">
        <f t="shared" si="1"/>
        <v>153.30759999999998</v>
      </c>
      <c r="J20" s="44">
        <f t="shared" si="2"/>
        <v>74.302400000000034</v>
      </c>
      <c r="K20" s="44">
        <f t="shared" si="3"/>
        <v>32.644611396687331</v>
      </c>
    </row>
    <row r="21" spans="1:11">
      <c r="A21" s="2" t="s">
        <v>11</v>
      </c>
      <c r="B21" s="3">
        <v>0.5</v>
      </c>
      <c r="C21" s="16">
        <v>186.77</v>
      </c>
      <c r="D21" s="16">
        <v>0</v>
      </c>
      <c r="E21" s="45">
        <v>412.03</v>
      </c>
      <c r="F21" s="57">
        <f t="shared" si="0"/>
        <v>224.75999999999996</v>
      </c>
      <c r="G21" s="48">
        <v>409.28</v>
      </c>
      <c r="H21" s="47">
        <v>2.7982</v>
      </c>
      <c r="I21" s="58">
        <f t="shared" si="1"/>
        <v>219.71179999999995</v>
      </c>
      <c r="J21" s="47">
        <f t="shared" si="2"/>
        <v>5.0482000000000085</v>
      </c>
      <c r="K21" s="47">
        <f t="shared" si="3"/>
        <v>2.2460402206798404</v>
      </c>
    </row>
    <row r="22" spans="1:11">
      <c r="A22" s="14"/>
      <c r="B22" s="15">
        <v>0.5</v>
      </c>
      <c r="C22" s="17">
        <v>171.26</v>
      </c>
      <c r="D22" s="17">
        <v>0.3</v>
      </c>
      <c r="E22" s="34">
        <v>406.57</v>
      </c>
      <c r="F22" s="55">
        <f t="shared" si="0"/>
        <v>234.51</v>
      </c>
      <c r="G22" s="12">
        <v>358.75</v>
      </c>
      <c r="H22" s="43">
        <v>2.5512999999999999</v>
      </c>
      <c r="I22" s="59">
        <f t="shared" si="1"/>
        <v>184.93869999999998</v>
      </c>
      <c r="J22" s="43">
        <f t="shared" si="2"/>
        <v>49.571300000000008</v>
      </c>
      <c r="K22" s="43">
        <f t="shared" si="3"/>
        <v>21.138245703807947</v>
      </c>
    </row>
    <row r="23" spans="1:11">
      <c r="A23" s="14"/>
      <c r="B23" s="15">
        <v>0.5</v>
      </c>
      <c r="C23" s="17">
        <v>188.64</v>
      </c>
      <c r="D23" s="17">
        <v>0.6</v>
      </c>
      <c r="E23" s="34">
        <v>410.24</v>
      </c>
      <c r="F23" s="55">
        <f t="shared" si="0"/>
        <v>220.5</v>
      </c>
      <c r="G23" s="12">
        <v>343.625</v>
      </c>
      <c r="H23" s="43">
        <v>2.4125000000000001</v>
      </c>
      <c r="I23" s="59">
        <f t="shared" si="1"/>
        <v>152.57249999999999</v>
      </c>
      <c r="J23" s="43">
        <f t="shared" si="2"/>
        <v>67.927500000000009</v>
      </c>
      <c r="K23" s="43">
        <f t="shared" si="3"/>
        <v>30.806122448979593</v>
      </c>
    </row>
    <row r="24" spans="1:11" ht="15" thickBot="1">
      <c r="A24" s="6"/>
      <c r="B24" s="7">
        <v>0.5</v>
      </c>
      <c r="C24" s="18">
        <v>187.68</v>
      </c>
      <c r="D24" s="18">
        <v>1</v>
      </c>
      <c r="E24" s="46">
        <v>415.73</v>
      </c>
      <c r="F24" s="56">
        <f t="shared" si="0"/>
        <v>226.55</v>
      </c>
      <c r="G24" s="49">
        <v>336.27499999999998</v>
      </c>
      <c r="H24" s="44">
        <v>2.2789000000000001</v>
      </c>
      <c r="I24" s="60">
        <f t="shared" si="1"/>
        <v>146.31609999999995</v>
      </c>
      <c r="J24" s="44">
        <f t="shared" si="2"/>
        <v>80.233900000000062</v>
      </c>
      <c r="K24" s="44">
        <f t="shared" si="3"/>
        <v>35.415537408960517</v>
      </c>
    </row>
    <row r="25" spans="1:11">
      <c r="C25" s="12"/>
      <c r="D25" s="12"/>
      <c r="E25" s="12"/>
      <c r="F25" s="12"/>
      <c r="G25" s="12"/>
      <c r="H25" s="12"/>
      <c r="I25" s="12"/>
      <c r="J25" s="12"/>
      <c r="K25" s="12"/>
    </row>
    <row r="26" spans="1:11">
      <c r="C26" s="12"/>
      <c r="D26" s="12"/>
      <c r="E26" s="12"/>
      <c r="F26" s="12"/>
      <c r="G26" s="12"/>
      <c r="H26" s="12"/>
      <c r="I26" s="12"/>
      <c r="J26" s="12"/>
      <c r="K26" s="12"/>
    </row>
    <row r="27" spans="1:11">
      <c r="C27" s="12"/>
      <c r="D27" s="12"/>
      <c r="E27" s="12"/>
      <c r="F27" s="12"/>
      <c r="G27" s="12"/>
      <c r="H27" s="12"/>
      <c r="I27" s="12"/>
      <c r="J27" s="12"/>
      <c r="K27" s="12"/>
    </row>
    <row r="28" spans="1:11">
      <c r="C28" s="12"/>
      <c r="D28" s="12"/>
      <c r="E28" s="12"/>
      <c r="F28" s="12"/>
      <c r="G28" s="12"/>
      <c r="H28" s="12"/>
      <c r="I28" s="12"/>
      <c r="J28" s="12"/>
      <c r="K28" s="12"/>
    </row>
    <row r="29" spans="1:11">
      <c r="C29" s="12"/>
      <c r="D29" s="12"/>
      <c r="E29" s="12"/>
      <c r="F29" s="12"/>
      <c r="G29" s="12"/>
      <c r="H29" s="12"/>
      <c r="I29" s="12"/>
      <c r="J29" s="12"/>
      <c r="K29" s="12"/>
    </row>
    <row r="30" spans="1:11">
      <c r="C30" s="12"/>
      <c r="D30" s="12"/>
      <c r="E30" s="12"/>
      <c r="F30" s="12"/>
      <c r="G30" s="12"/>
      <c r="H30" s="12"/>
      <c r="I30" s="12"/>
      <c r="J30" s="12"/>
      <c r="K30" s="12"/>
    </row>
    <row r="31" spans="1:11">
      <c r="C31" s="12"/>
      <c r="D31" s="12"/>
      <c r="E31" s="12"/>
      <c r="F31" s="12"/>
      <c r="G31" s="12"/>
      <c r="H31" s="12"/>
      <c r="I31" s="12"/>
      <c r="J31" s="12"/>
      <c r="K31" s="12"/>
    </row>
    <row r="32" spans="1:11">
      <c r="C32" s="12"/>
      <c r="D32" s="12"/>
      <c r="E32" s="12"/>
      <c r="F32" s="12"/>
      <c r="G32" s="12"/>
      <c r="H32" s="12"/>
      <c r="I32" s="12"/>
      <c r="J32" s="12"/>
      <c r="K32" s="12"/>
    </row>
    <row r="33" spans="3:11">
      <c r="C33" s="12"/>
      <c r="D33" s="12"/>
      <c r="E33" s="12"/>
      <c r="F33" s="12"/>
      <c r="G33" s="12"/>
      <c r="H33" s="12"/>
      <c r="I33" s="12"/>
      <c r="J33" s="12"/>
      <c r="K33" s="12"/>
    </row>
    <row r="34" spans="3:11">
      <c r="C34" s="12"/>
      <c r="D34" s="12"/>
      <c r="E34" s="12"/>
      <c r="F34" s="12"/>
      <c r="G34" s="12"/>
      <c r="H34" s="12"/>
      <c r="I34" s="12"/>
      <c r="J34" s="12"/>
      <c r="K34" s="12"/>
    </row>
    <row r="35" spans="3:11">
      <c r="C35" s="12"/>
      <c r="D35" s="12"/>
      <c r="E35" s="12"/>
      <c r="F35" s="12"/>
      <c r="G35" s="12"/>
      <c r="H35" s="12"/>
      <c r="I35" s="12"/>
      <c r="J35" s="12"/>
      <c r="K35" s="12"/>
    </row>
    <row r="36" spans="3:11">
      <c r="C36" s="12"/>
      <c r="D36" s="12"/>
      <c r="E36" s="12"/>
      <c r="F36" s="12"/>
      <c r="G36" s="12"/>
      <c r="H36" s="12"/>
      <c r="I36" s="12"/>
      <c r="J36" s="12"/>
      <c r="K36" s="12"/>
    </row>
    <row r="37" spans="3:11">
      <c r="C37" s="12"/>
      <c r="D37" s="12"/>
      <c r="E37" s="12"/>
      <c r="F37" s="12"/>
      <c r="G37" s="12"/>
      <c r="H37" s="12"/>
      <c r="I37" s="12"/>
      <c r="J37" s="12"/>
      <c r="K37" s="12"/>
    </row>
    <row r="38" spans="3:11">
      <c r="C38" s="12"/>
      <c r="D38" s="12"/>
      <c r="E38" s="12"/>
      <c r="F38" s="12"/>
      <c r="G38" s="12"/>
      <c r="H38" s="12"/>
      <c r="I38" s="12"/>
      <c r="J38" s="12"/>
      <c r="K38" s="12"/>
    </row>
    <row r="39" spans="3:11">
      <c r="C39" s="12"/>
      <c r="D39" s="12"/>
      <c r="E39" s="12"/>
      <c r="F39" s="12"/>
      <c r="G39" s="12"/>
      <c r="H39" s="12"/>
      <c r="I39" s="12"/>
      <c r="J39" s="12"/>
      <c r="K39" s="12"/>
    </row>
    <row r="40" spans="3:11">
      <c r="C40" s="12"/>
      <c r="D40" s="12"/>
      <c r="E40" s="12"/>
      <c r="F40" s="12"/>
      <c r="G40" s="12"/>
      <c r="H40" s="12"/>
      <c r="I40" s="12"/>
      <c r="J40" s="12"/>
      <c r="K40" s="12"/>
    </row>
    <row r="41" spans="3:11">
      <c r="C41" s="12"/>
      <c r="D41" s="12"/>
      <c r="E41" s="12"/>
      <c r="F41" s="12"/>
      <c r="G41" s="12"/>
      <c r="H41" s="12"/>
      <c r="I41" s="12"/>
      <c r="J41" s="12"/>
      <c r="K41" s="12"/>
    </row>
    <row r="42" spans="3:11">
      <c r="C42" s="12"/>
      <c r="D42" s="12"/>
      <c r="E42" s="12"/>
      <c r="F42" s="12"/>
      <c r="G42" s="12"/>
      <c r="H42" s="12"/>
      <c r="I42" s="12"/>
      <c r="J42" s="12"/>
      <c r="K42" s="12"/>
    </row>
    <row r="43" spans="3:11">
      <c r="C43" s="12"/>
      <c r="D43" s="12"/>
      <c r="E43" s="12"/>
      <c r="F43" s="12"/>
      <c r="G43" s="12"/>
      <c r="H43" s="12"/>
      <c r="I43" s="12"/>
      <c r="J43" s="12"/>
      <c r="K43" s="12"/>
    </row>
    <row r="44" spans="3:11">
      <c r="C44" s="12"/>
      <c r="D44" s="12"/>
      <c r="E44" s="12"/>
      <c r="F44" s="12"/>
      <c r="G44" s="12"/>
      <c r="H44" s="12"/>
      <c r="I44" s="12"/>
      <c r="J44" s="12"/>
      <c r="K44" s="12"/>
    </row>
    <row r="45" spans="3:11">
      <c r="C45" s="12"/>
      <c r="D45" s="12"/>
      <c r="E45" s="12"/>
      <c r="F45" s="12"/>
      <c r="G45" s="12"/>
      <c r="H45" s="12"/>
      <c r="I45" s="12"/>
      <c r="J45" s="12"/>
      <c r="K45" s="12"/>
    </row>
    <row r="46" spans="3:11">
      <c r="C46" s="12"/>
      <c r="D46" s="12"/>
      <c r="E46" s="12"/>
      <c r="F46" s="12"/>
      <c r="G46" s="12"/>
      <c r="H46" s="12"/>
      <c r="I46" s="12"/>
      <c r="J46" s="12"/>
      <c r="K46" s="12"/>
    </row>
    <row r="47" spans="3:11">
      <c r="C47" s="12"/>
      <c r="D47" s="12"/>
      <c r="E47" s="12"/>
      <c r="F47" s="12"/>
      <c r="G47" s="12"/>
      <c r="H47" s="12"/>
      <c r="I47" s="12"/>
      <c r="J47" s="12"/>
      <c r="K47" s="12"/>
    </row>
    <row r="48" spans="3:11">
      <c r="C48" s="12"/>
      <c r="D48" s="12"/>
      <c r="E48" s="12"/>
      <c r="F48" s="12"/>
      <c r="G48" s="12"/>
      <c r="H48" s="12"/>
      <c r="I48" s="12"/>
      <c r="J48" s="12"/>
      <c r="K48" s="12"/>
    </row>
    <row r="49" spans="3:11">
      <c r="C49" s="12"/>
      <c r="D49" s="12"/>
      <c r="E49" s="12"/>
      <c r="F49" s="12"/>
      <c r="G49" s="12"/>
      <c r="H49" s="12"/>
      <c r="I49" s="12"/>
      <c r="J49" s="12"/>
      <c r="K49" s="12"/>
    </row>
    <row r="50" spans="3:11">
      <c r="C50" s="12"/>
      <c r="D50" s="12"/>
      <c r="E50" s="12"/>
      <c r="F50" s="12"/>
      <c r="G50" s="12"/>
      <c r="H50" s="12"/>
      <c r="I50" s="12"/>
      <c r="J50" s="12"/>
      <c r="K50" s="12"/>
    </row>
    <row r="51" spans="3:11">
      <c r="C51" s="12"/>
      <c r="D51" s="12"/>
      <c r="E51" s="12"/>
      <c r="F51" s="12"/>
      <c r="G51" s="12"/>
      <c r="H51" s="12"/>
      <c r="I51" s="12"/>
      <c r="J51" s="12"/>
      <c r="K51" s="12"/>
    </row>
    <row r="52" spans="3:11">
      <c r="C52" s="12"/>
      <c r="D52" s="12"/>
      <c r="E52" s="12"/>
      <c r="F52" s="12"/>
      <c r="G52" s="12"/>
      <c r="H52" s="12"/>
      <c r="I52" s="12"/>
      <c r="J52" s="12"/>
      <c r="K52" s="12"/>
    </row>
    <row r="53" spans="3:11">
      <c r="C53" s="12"/>
      <c r="D53" s="12"/>
      <c r="E53" s="12"/>
      <c r="F53" s="12"/>
      <c r="G53" s="12"/>
      <c r="H53" s="12"/>
      <c r="I53" s="12"/>
      <c r="J53" s="12"/>
      <c r="K53" s="12"/>
    </row>
    <row r="54" spans="3:11">
      <c r="C54" s="12"/>
      <c r="D54" s="12"/>
      <c r="E54" s="12"/>
      <c r="F54" s="12"/>
      <c r="G54" s="12"/>
      <c r="H54" s="12"/>
      <c r="I54" s="12"/>
      <c r="J54" s="12"/>
      <c r="K54" s="12"/>
    </row>
    <row r="55" spans="3:11">
      <c r="C55" s="12"/>
      <c r="D55" s="12"/>
      <c r="E55" s="12"/>
      <c r="F55" s="12"/>
      <c r="G55" s="12"/>
      <c r="H55" s="12"/>
      <c r="I55" s="12"/>
      <c r="J55" s="12"/>
      <c r="K55" s="12"/>
    </row>
    <row r="56" spans="3:11">
      <c r="C56" s="12"/>
      <c r="D56" s="12"/>
      <c r="E56" s="12"/>
      <c r="F56" s="12"/>
      <c r="G56" s="12"/>
      <c r="H56" s="12"/>
      <c r="I56" s="12"/>
      <c r="J56" s="12"/>
      <c r="K56" s="12"/>
    </row>
    <row r="57" spans="3:11">
      <c r="C57" s="12"/>
      <c r="D57" s="12"/>
      <c r="E57" s="12"/>
      <c r="F57" s="12"/>
      <c r="G57" s="12"/>
      <c r="H57" s="12"/>
      <c r="I57" s="12"/>
      <c r="J57" s="12"/>
      <c r="K57" s="12"/>
    </row>
    <row r="58" spans="3:11">
      <c r="C58" s="12"/>
      <c r="D58" s="12"/>
      <c r="E58" s="12"/>
      <c r="F58" s="12"/>
      <c r="G58" s="12"/>
      <c r="H58" s="12"/>
      <c r="I58" s="12"/>
      <c r="J58" s="12"/>
      <c r="K58" s="12"/>
    </row>
    <row r="59" spans="3:11">
      <c r="C59" s="12"/>
      <c r="D59" s="12"/>
      <c r="E59" s="12"/>
      <c r="F59" s="12"/>
      <c r="G59" s="12"/>
      <c r="H59" s="12"/>
      <c r="I59" s="12"/>
      <c r="J59" s="12"/>
      <c r="K59" s="12"/>
    </row>
    <row r="60" spans="3:11">
      <c r="C60" s="12"/>
      <c r="D60" s="12"/>
      <c r="E60" s="12"/>
      <c r="F60" s="12"/>
      <c r="G60" s="12"/>
      <c r="H60" s="12"/>
      <c r="I60" s="12"/>
      <c r="J60" s="12"/>
      <c r="K60" s="12"/>
    </row>
    <row r="61" spans="3:11">
      <c r="C61" s="12"/>
      <c r="D61" s="12"/>
      <c r="E61" s="12"/>
      <c r="F61" s="12"/>
      <c r="G61" s="12"/>
      <c r="H61" s="12"/>
      <c r="I61" s="12"/>
      <c r="J61" s="12"/>
      <c r="K61" s="12"/>
    </row>
    <row r="62" spans="3:11">
      <c r="C62" s="12"/>
      <c r="D62" s="12"/>
      <c r="E62" s="12"/>
      <c r="F62" s="12"/>
      <c r="G62" s="12"/>
      <c r="H62" s="12"/>
      <c r="I62" s="12"/>
      <c r="J62" s="12"/>
      <c r="K62" s="12"/>
    </row>
    <row r="63" spans="3:11">
      <c r="C63" s="12"/>
      <c r="D63" s="12"/>
      <c r="E63" s="12"/>
      <c r="F63" s="12"/>
      <c r="G63" s="12"/>
      <c r="H63" s="12"/>
      <c r="I63" s="12"/>
      <c r="J63" s="12"/>
      <c r="K63" s="12"/>
    </row>
    <row r="64" spans="3:11">
      <c r="C64" s="12"/>
      <c r="D64" s="12"/>
      <c r="E64" s="12"/>
      <c r="F64" s="12"/>
      <c r="G64" s="12"/>
      <c r="H64" s="12"/>
      <c r="I64" s="12"/>
      <c r="J64" s="12"/>
      <c r="K64" s="12"/>
    </row>
    <row r="65" spans="3:11">
      <c r="C65" s="12"/>
      <c r="D65" s="12"/>
      <c r="E65" s="12"/>
      <c r="F65" s="12"/>
      <c r="G65" s="12"/>
      <c r="H65" s="12"/>
      <c r="I65" s="12"/>
      <c r="J65" s="12"/>
      <c r="K65" s="12"/>
    </row>
    <row r="66" spans="3:11">
      <c r="C66" s="12"/>
      <c r="D66" s="12"/>
      <c r="E66" s="12"/>
      <c r="F66" s="12"/>
      <c r="G66" s="12"/>
      <c r="H66" s="12"/>
      <c r="I66" s="12"/>
      <c r="J66" s="12"/>
      <c r="K66" s="12"/>
    </row>
    <row r="67" spans="3:11">
      <c r="C67" s="12"/>
      <c r="D67" s="12"/>
      <c r="E67" s="12"/>
      <c r="F67" s="12"/>
      <c r="G67" s="12"/>
      <c r="H67" s="12"/>
      <c r="I67" s="12"/>
      <c r="J67" s="12"/>
      <c r="K67" s="12"/>
    </row>
  </sheetData>
  <mergeCells count="1">
    <mergeCell ref="K3:K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5"/>
  <sheetViews>
    <sheetView workbookViewId="0">
      <selection activeCell="E7" sqref="E7"/>
    </sheetView>
  </sheetViews>
  <sheetFormatPr defaultRowHeight="14.4"/>
  <cols>
    <col min="4" max="4" width="15.6640625" customWidth="1"/>
    <col min="5" max="5" width="19.33203125" customWidth="1"/>
    <col min="6" max="6" width="17.109375" customWidth="1"/>
    <col min="8" max="8" width="14.6640625" customWidth="1"/>
    <col min="9" max="9" width="17.44140625" customWidth="1"/>
    <col min="10" max="10" width="13.44140625" customWidth="1"/>
    <col min="12" max="12" width="13.44140625" customWidth="1"/>
  </cols>
  <sheetData>
    <row r="1" spans="1:12">
      <c r="A1" t="s">
        <v>0</v>
      </c>
      <c r="C1" t="s">
        <v>1</v>
      </c>
    </row>
    <row r="4" spans="1:12">
      <c r="B4" s="8" t="s">
        <v>12</v>
      </c>
      <c r="C4" s="8"/>
      <c r="D4" s="8" t="s">
        <v>2</v>
      </c>
      <c r="E4" s="8" t="s">
        <v>3</v>
      </c>
      <c r="F4" s="8" t="s">
        <v>4</v>
      </c>
      <c r="G4" s="9" t="s">
        <v>5</v>
      </c>
      <c r="H4" s="9" t="s">
        <v>17</v>
      </c>
      <c r="I4" s="9" t="s">
        <v>18</v>
      </c>
      <c r="J4" s="9" t="s">
        <v>19</v>
      </c>
      <c r="K4" s="9" t="s">
        <v>6</v>
      </c>
    </row>
    <row r="5" spans="1:12" ht="15" thickBot="1">
      <c r="B5" s="5"/>
      <c r="C5" s="5"/>
      <c r="D5" s="5"/>
      <c r="E5" s="5"/>
      <c r="F5" s="5"/>
      <c r="G5" s="7"/>
      <c r="H5" s="7"/>
      <c r="I5" s="7"/>
      <c r="J5" s="7"/>
      <c r="K5" s="7"/>
    </row>
    <row r="6" spans="1:12">
      <c r="A6" t="s">
        <v>7</v>
      </c>
      <c r="B6" s="73">
        <v>0</v>
      </c>
      <c r="C6" s="10" t="s">
        <v>20</v>
      </c>
      <c r="D6" s="19">
        <v>2.2637999999999998</v>
      </c>
      <c r="E6" s="25">
        <v>2.2648000000000001</v>
      </c>
      <c r="F6" s="19">
        <f>E6-D6</f>
        <v>1.000000000000334E-3</v>
      </c>
      <c r="G6" s="75">
        <f xml:space="preserve"> 0.5-(F6+F7)</f>
        <v>2.7199999999999669E-2</v>
      </c>
      <c r="H6" s="76">
        <f>(F7*100)/0.5</f>
        <v>94.36</v>
      </c>
      <c r="I6" s="76">
        <f>F6*100/0.5</f>
        <v>0.20000000000006679</v>
      </c>
      <c r="J6" s="76">
        <f>G6*100/0.5</f>
        <v>5.4399999999999338</v>
      </c>
      <c r="K6" s="77">
        <f>H6+I6+J6</f>
        <v>100</v>
      </c>
      <c r="L6" s="26" t="s">
        <v>33</v>
      </c>
    </row>
    <row r="7" spans="1:12" ht="15" thickBot="1">
      <c r="B7" s="74"/>
      <c r="C7" s="8" t="s">
        <v>21</v>
      </c>
      <c r="D7" s="20">
        <v>2.2454000000000001</v>
      </c>
      <c r="E7" s="20">
        <v>2.7172000000000001</v>
      </c>
      <c r="F7" s="20">
        <f>E7-D7</f>
        <v>0.4718</v>
      </c>
      <c r="G7" s="75"/>
      <c r="H7" s="76"/>
      <c r="I7" s="76"/>
      <c r="J7" s="76"/>
      <c r="K7" s="77"/>
    </row>
    <row r="8" spans="1:12">
      <c r="B8" s="73">
        <v>300</v>
      </c>
      <c r="C8" s="8" t="s">
        <v>20</v>
      </c>
      <c r="D8" s="20">
        <v>2.29</v>
      </c>
      <c r="E8" s="20">
        <v>2.4779</v>
      </c>
      <c r="F8" s="20">
        <f>E8-D8</f>
        <v>0.18789999999999996</v>
      </c>
      <c r="G8" s="75">
        <f t="shared" ref="G8" si="0" xml:space="preserve"> 0.5-(F8+F9)</f>
        <v>3.5499999999999865E-2</v>
      </c>
      <c r="H8" s="76">
        <f t="shared" ref="H8" si="1">(F9*100)/0.5</f>
        <v>55.320000000000036</v>
      </c>
      <c r="I8" s="76">
        <f t="shared" ref="I8:J8" si="2">F8*100/0.5</f>
        <v>37.579999999999991</v>
      </c>
      <c r="J8" s="76">
        <f t="shared" si="2"/>
        <v>7.099999999999973</v>
      </c>
      <c r="K8" s="77">
        <f t="shared" ref="K8" si="3">H8+I8+J8</f>
        <v>100</v>
      </c>
    </row>
    <row r="9" spans="1:12" ht="15" thickBot="1">
      <c r="B9" s="74"/>
      <c r="C9" s="8" t="s">
        <v>21</v>
      </c>
      <c r="D9" s="20">
        <v>2.2298</v>
      </c>
      <c r="E9" s="20">
        <v>2.5064000000000002</v>
      </c>
      <c r="F9" s="20">
        <f t="shared" ref="F9:F20" si="4">E9-D9</f>
        <v>0.27660000000000018</v>
      </c>
      <c r="G9" s="75"/>
      <c r="H9" s="76"/>
      <c r="I9" s="76"/>
      <c r="J9" s="76"/>
      <c r="K9" s="77"/>
    </row>
    <row r="10" spans="1:12">
      <c r="B10" s="73">
        <v>600</v>
      </c>
      <c r="C10" s="8" t="s">
        <v>20</v>
      </c>
      <c r="D10" s="20">
        <v>2.2616999999999998</v>
      </c>
      <c r="E10" s="20">
        <v>2.4748999999999999</v>
      </c>
      <c r="F10" s="20">
        <f>E10-D10</f>
        <v>0.21320000000000006</v>
      </c>
      <c r="G10" s="75">
        <f t="shared" ref="G10" si="5" xml:space="preserve"> 0.5-(F10+F11)</f>
        <v>2.0500000000000185E-2</v>
      </c>
      <c r="H10" s="76">
        <f t="shared" ref="H10" si="6">(F11*100)/0.5</f>
        <v>53.259999999999948</v>
      </c>
      <c r="I10" s="76">
        <f t="shared" ref="I10:J10" si="7">F10*100/0.5</f>
        <v>42.640000000000015</v>
      </c>
      <c r="J10" s="76">
        <f t="shared" si="7"/>
        <v>4.1000000000000369</v>
      </c>
      <c r="K10" s="77">
        <f t="shared" ref="K10" si="8">H10+I10+J10</f>
        <v>100</v>
      </c>
    </row>
    <row r="11" spans="1:12" ht="15" thickBot="1">
      <c r="B11" s="74"/>
      <c r="C11" s="8" t="s">
        <v>21</v>
      </c>
      <c r="D11" s="20">
        <v>2.2313000000000001</v>
      </c>
      <c r="E11" s="20">
        <v>2.4975999999999998</v>
      </c>
      <c r="F11" s="20">
        <f t="shared" si="4"/>
        <v>0.26629999999999976</v>
      </c>
      <c r="G11" s="75"/>
      <c r="H11" s="76"/>
      <c r="I11" s="76"/>
      <c r="J11" s="76"/>
      <c r="K11" s="77"/>
    </row>
    <row r="12" spans="1:12">
      <c r="B12" s="73">
        <v>1000</v>
      </c>
      <c r="C12" s="8" t="s">
        <v>20</v>
      </c>
      <c r="D12" s="20">
        <v>2.2759</v>
      </c>
      <c r="E12" s="20">
        <v>2.5394000000000001</v>
      </c>
      <c r="F12" s="20">
        <f t="shared" si="4"/>
        <v>0.26350000000000007</v>
      </c>
      <c r="G12" s="75">
        <f t="shared" ref="G12" si="9" xml:space="preserve"> 0.5-(F12+F13)</f>
        <v>2.9500000000000082E-2</v>
      </c>
      <c r="H12" s="76">
        <f t="shared" ref="H12" si="10">(F13*100)/0.5</f>
        <v>41.39999999999997</v>
      </c>
      <c r="I12" s="76">
        <f t="shared" ref="I12:J12" si="11">F12*100/0.5</f>
        <v>52.700000000000017</v>
      </c>
      <c r="J12" s="76">
        <f t="shared" si="11"/>
        <v>5.9000000000000163</v>
      </c>
      <c r="K12" s="77">
        <f t="shared" ref="K12:K28" si="12">H12+I12+J12</f>
        <v>100.00000000000001</v>
      </c>
    </row>
    <row r="13" spans="1:12" ht="15" thickBot="1">
      <c r="B13" s="74"/>
      <c r="C13" s="5" t="s">
        <v>21</v>
      </c>
      <c r="D13" s="21">
        <v>2.2471000000000001</v>
      </c>
      <c r="E13" s="21">
        <v>2.4540999999999999</v>
      </c>
      <c r="F13" s="21">
        <f t="shared" si="4"/>
        <v>0.20699999999999985</v>
      </c>
      <c r="G13" s="78"/>
      <c r="H13" s="79"/>
      <c r="I13" s="79"/>
      <c r="J13" s="79"/>
      <c r="K13" s="80"/>
    </row>
    <row r="14" spans="1:12">
      <c r="A14" t="s">
        <v>8</v>
      </c>
      <c r="B14" s="73">
        <v>0</v>
      </c>
      <c r="C14" s="1" t="s">
        <v>20</v>
      </c>
      <c r="D14" s="22">
        <v>2.2545000000000002</v>
      </c>
      <c r="E14" s="22">
        <v>2.2913999999999999</v>
      </c>
      <c r="F14" s="22">
        <f t="shared" si="4"/>
        <v>3.6899999999999711E-2</v>
      </c>
      <c r="G14" s="75">
        <f t="shared" ref="G14" si="13" xml:space="preserve"> 0.5-(F14+F15)</f>
        <v>2.2600000000000176E-2</v>
      </c>
      <c r="H14" s="76">
        <f t="shared" ref="H14" si="14">(F15*100)/0.5</f>
        <v>88.100000000000023</v>
      </c>
      <c r="I14" s="76">
        <f t="shared" ref="I14:J14" si="15">F14*100/0.5</f>
        <v>7.3799999999999422</v>
      </c>
      <c r="J14" s="76">
        <f t="shared" si="15"/>
        <v>4.5200000000000351</v>
      </c>
      <c r="K14" s="73">
        <f t="shared" si="12"/>
        <v>100</v>
      </c>
    </row>
    <row r="15" spans="1:12" ht="15" thickBot="1">
      <c r="B15" s="74"/>
      <c r="C15" s="8" t="s">
        <v>21</v>
      </c>
      <c r="D15" s="20">
        <v>2.3037999999999998</v>
      </c>
      <c r="E15" s="20">
        <v>2.7443</v>
      </c>
      <c r="F15" s="20">
        <f t="shared" si="4"/>
        <v>0.44050000000000011</v>
      </c>
      <c r="G15" s="75"/>
      <c r="H15" s="76"/>
      <c r="I15" s="76"/>
      <c r="J15" s="76"/>
      <c r="K15" s="77"/>
    </row>
    <row r="16" spans="1:12">
      <c r="B16" s="73">
        <v>300</v>
      </c>
      <c r="C16" s="8" t="s">
        <v>20</v>
      </c>
      <c r="D16" s="20">
        <v>2.2584</v>
      </c>
      <c r="E16" s="20">
        <v>2.4676999999999998</v>
      </c>
      <c r="F16" s="20">
        <f t="shared" si="4"/>
        <v>0.20929999999999982</v>
      </c>
      <c r="G16" s="75">
        <f t="shared" ref="G16" si="16" xml:space="preserve"> 0.5-(F16+F17)</f>
        <v>3.110000000000035E-2</v>
      </c>
      <c r="H16" s="76">
        <f t="shared" ref="H16" si="17">(F17*100)/0.5</f>
        <v>51.919999999999966</v>
      </c>
      <c r="I16" s="76">
        <f t="shared" ref="I16:J16" si="18">F16*100/0.5</f>
        <v>41.859999999999964</v>
      </c>
      <c r="J16" s="76">
        <f t="shared" si="18"/>
        <v>6.2200000000000699</v>
      </c>
      <c r="K16" s="77">
        <f t="shared" si="12"/>
        <v>100</v>
      </c>
    </row>
    <row r="17" spans="1:11" ht="15" thickBot="1">
      <c r="B17" s="74"/>
      <c r="C17" s="8" t="s">
        <v>21</v>
      </c>
      <c r="D17" s="20">
        <v>2.2568000000000001</v>
      </c>
      <c r="E17" s="20">
        <v>2.5164</v>
      </c>
      <c r="F17" s="20">
        <f t="shared" si="4"/>
        <v>0.25959999999999983</v>
      </c>
      <c r="G17" s="75"/>
      <c r="H17" s="76"/>
      <c r="I17" s="76"/>
      <c r="J17" s="76"/>
      <c r="K17" s="77"/>
    </row>
    <row r="18" spans="1:11">
      <c r="B18" s="73">
        <v>600</v>
      </c>
      <c r="C18" s="8" t="s">
        <v>20</v>
      </c>
      <c r="D18" s="20">
        <v>2.2663000000000002</v>
      </c>
      <c r="E18" s="20">
        <v>2.5878999999999999</v>
      </c>
      <c r="F18" s="20">
        <f t="shared" si="4"/>
        <v>0.32159999999999966</v>
      </c>
      <c r="G18" s="75">
        <f t="shared" ref="G18" si="19" xml:space="preserve"> 0.5-(F18+F19)</f>
        <v>3.9800000000000502E-2</v>
      </c>
      <c r="H18" s="76">
        <f t="shared" ref="H18" si="20">(F19*100)/0.5</f>
        <v>27.719999999999967</v>
      </c>
      <c r="I18" s="76">
        <f t="shared" ref="I18:J18" si="21">F18*100/0.5</f>
        <v>64.319999999999936</v>
      </c>
      <c r="J18" s="76">
        <f t="shared" si="21"/>
        <v>7.9600000000001003</v>
      </c>
      <c r="K18" s="77">
        <f t="shared" si="12"/>
        <v>100</v>
      </c>
    </row>
    <row r="19" spans="1:11" ht="15" thickBot="1">
      <c r="B19" s="74"/>
      <c r="C19" s="8" t="s">
        <v>21</v>
      </c>
      <c r="D19" s="20">
        <v>2.286</v>
      </c>
      <c r="E19" s="20">
        <v>2.4245999999999999</v>
      </c>
      <c r="F19" s="20">
        <f t="shared" si="4"/>
        <v>0.13859999999999983</v>
      </c>
      <c r="G19" s="75"/>
      <c r="H19" s="76"/>
      <c r="I19" s="76"/>
      <c r="J19" s="76"/>
      <c r="K19" s="77"/>
    </row>
    <row r="20" spans="1:11">
      <c r="B20" s="73">
        <v>1000</v>
      </c>
      <c r="C20" s="8" t="s">
        <v>20</v>
      </c>
      <c r="D20" s="20">
        <v>2.2698</v>
      </c>
      <c r="E20" s="20">
        <v>2.6396999999999999</v>
      </c>
      <c r="F20" s="20">
        <f t="shared" si="4"/>
        <v>0.3698999999999999</v>
      </c>
      <c r="G20" s="75">
        <f t="shared" ref="G20" si="22" xml:space="preserve"> 0.5-(F20+F21)</f>
        <v>3.8000000000000256E-2</v>
      </c>
      <c r="H20" s="76">
        <f t="shared" ref="H20" si="23">(F21*100)/0.5</f>
        <v>18.41999999999997</v>
      </c>
      <c r="I20" s="76">
        <f t="shared" ref="I20:J20" si="24">F20*100/0.5</f>
        <v>73.979999999999976</v>
      </c>
      <c r="J20" s="76">
        <f t="shared" si="24"/>
        <v>7.6000000000000512</v>
      </c>
      <c r="K20" s="77">
        <f t="shared" si="12"/>
        <v>100</v>
      </c>
    </row>
    <row r="21" spans="1:11" ht="15" thickBot="1">
      <c r="B21" s="74"/>
      <c r="C21" s="5" t="s">
        <v>21</v>
      </c>
      <c r="D21" s="21">
        <v>2.323</v>
      </c>
      <c r="E21" s="21">
        <v>2.4150999999999998</v>
      </c>
      <c r="F21" s="21">
        <f>E21-D21</f>
        <v>9.2099999999999849E-2</v>
      </c>
      <c r="G21" s="78"/>
      <c r="H21" s="79"/>
      <c r="I21" s="79"/>
      <c r="J21" s="79"/>
      <c r="K21" s="80"/>
    </row>
    <row r="22" spans="1:11" ht="15" thickBot="1">
      <c r="A22" t="s">
        <v>9</v>
      </c>
      <c r="B22" s="73">
        <v>0</v>
      </c>
      <c r="C22" s="1" t="s">
        <v>20</v>
      </c>
      <c r="D22" s="22">
        <v>2.2677</v>
      </c>
      <c r="E22" s="23">
        <v>2.2953999999999999</v>
      </c>
      <c r="F22" s="21">
        <f t="shared" ref="F22:F45" si="25">E22-D22</f>
        <v>2.7699999999999836E-2</v>
      </c>
      <c r="G22" s="75">
        <f t="shared" ref="G22" si="26" xml:space="preserve"> 0.5-(F22+F23)</f>
        <v>3.4500000000000419E-2</v>
      </c>
      <c r="H22" s="76">
        <f t="shared" ref="H22" si="27">(F23*100)/0.5</f>
        <v>87.559999999999945</v>
      </c>
      <c r="I22" s="76">
        <f t="shared" ref="I22:J22" si="28">F22*100/0.5</f>
        <v>5.5399999999999672</v>
      </c>
      <c r="J22" s="76">
        <f t="shared" si="28"/>
        <v>6.9000000000000838</v>
      </c>
      <c r="K22" s="77">
        <f t="shared" si="12"/>
        <v>100</v>
      </c>
    </row>
    <row r="23" spans="1:11" ht="15" thickBot="1">
      <c r="B23" s="74"/>
      <c r="C23" s="8" t="s">
        <v>21</v>
      </c>
      <c r="D23" s="20">
        <v>2.3039000000000001</v>
      </c>
      <c r="E23" s="23">
        <v>2.7416999999999998</v>
      </c>
      <c r="F23" s="21">
        <f t="shared" si="25"/>
        <v>0.43779999999999974</v>
      </c>
      <c r="G23" s="75"/>
      <c r="H23" s="76"/>
      <c r="I23" s="76"/>
      <c r="J23" s="76"/>
      <c r="K23" s="77"/>
    </row>
    <row r="24" spans="1:11" ht="15" thickBot="1">
      <c r="B24" s="73">
        <v>300</v>
      </c>
      <c r="C24" s="8" t="s">
        <v>20</v>
      </c>
      <c r="D24" s="20">
        <v>2.2564000000000002</v>
      </c>
      <c r="E24" s="23">
        <v>2.5158999999999998</v>
      </c>
      <c r="F24" s="21">
        <f t="shared" si="25"/>
        <v>0.25949999999999962</v>
      </c>
      <c r="G24" s="75">
        <f t="shared" ref="G24" si="29" xml:space="preserve"> 0.5-(F24+F25)</f>
        <v>2.4710000000000676E-2</v>
      </c>
      <c r="H24" s="76">
        <f t="shared" ref="H24" si="30">(F25*100)/0.5</f>
        <v>43.157999999999944</v>
      </c>
      <c r="I24" s="76">
        <f t="shared" ref="I24:J24" si="31">F24*100/0.5</f>
        <v>51.89999999999992</v>
      </c>
      <c r="J24" s="76">
        <f t="shared" si="31"/>
        <v>4.9420000000001352</v>
      </c>
      <c r="K24" s="77">
        <f t="shared" si="12"/>
        <v>100</v>
      </c>
    </row>
    <row r="25" spans="1:11" ht="15" thickBot="1">
      <c r="B25" s="74"/>
      <c r="C25" s="8" t="s">
        <v>21</v>
      </c>
      <c r="D25" s="20">
        <v>2.3315100000000002</v>
      </c>
      <c r="E25" s="23">
        <v>2.5472999999999999</v>
      </c>
      <c r="F25" s="21">
        <f t="shared" si="25"/>
        <v>0.2157899999999997</v>
      </c>
      <c r="G25" s="75"/>
      <c r="H25" s="76"/>
      <c r="I25" s="76"/>
      <c r="J25" s="76"/>
      <c r="K25" s="77"/>
    </row>
    <row r="26" spans="1:11" ht="15" thickBot="1">
      <c r="B26" s="73">
        <v>600</v>
      </c>
      <c r="C26" s="11" t="s">
        <v>20</v>
      </c>
      <c r="D26" s="24">
        <v>2.3123</v>
      </c>
      <c r="E26" s="23">
        <v>2.6646999999999998</v>
      </c>
      <c r="F26" s="21">
        <f t="shared" si="25"/>
        <v>0.35239999999999982</v>
      </c>
      <c r="G26" s="75">
        <f t="shared" ref="G26" si="32" xml:space="preserve"> 0.5-(F26+F27)</f>
        <v>2.770000000000028E-2</v>
      </c>
      <c r="H26" s="76">
        <f t="shared" ref="H26" si="33">(F27*100)/0.5</f>
        <v>23.979999999999979</v>
      </c>
      <c r="I26" s="76">
        <f t="shared" ref="I26:J26" si="34">F26*100/0.5</f>
        <v>70.479999999999961</v>
      </c>
      <c r="J26" s="76">
        <f t="shared" si="34"/>
        <v>5.540000000000056</v>
      </c>
      <c r="K26" s="81">
        <f t="shared" si="12"/>
        <v>100</v>
      </c>
    </row>
    <row r="27" spans="1:11" ht="15" thickBot="1">
      <c r="B27" s="74"/>
      <c r="C27" s="11" t="s">
        <v>21</v>
      </c>
      <c r="D27" s="20">
        <v>2.3182</v>
      </c>
      <c r="E27" s="23">
        <v>2.4380999999999999</v>
      </c>
      <c r="F27" s="21">
        <f t="shared" si="25"/>
        <v>0.1198999999999999</v>
      </c>
      <c r="G27" s="75"/>
      <c r="H27" s="76"/>
      <c r="I27" s="76"/>
      <c r="J27" s="76"/>
      <c r="K27" s="81"/>
    </row>
    <row r="28" spans="1:11" ht="15" thickBot="1">
      <c r="B28" s="73">
        <v>1000</v>
      </c>
      <c r="C28" s="8" t="s">
        <v>20</v>
      </c>
      <c r="D28" s="20">
        <v>2.3412000000000002</v>
      </c>
      <c r="E28" s="23">
        <v>2.7547000000000001</v>
      </c>
      <c r="F28" s="21">
        <f t="shared" si="25"/>
        <v>0.41349999999999998</v>
      </c>
      <c r="G28" s="75">
        <f t="shared" ref="G28" si="35" xml:space="preserve"> 0.5-(F28+F29)</f>
        <v>2.2499999999999964E-2</v>
      </c>
      <c r="H28" s="76">
        <f t="shared" ref="H28" si="36">(F29*100)/0.5</f>
        <v>12.800000000000011</v>
      </c>
      <c r="I28" s="76">
        <f t="shared" ref="I28:J28" si="37">F28*100/0.5</f>
        <v>82.699999999999989</v>
      </c>
      <c r="J28" s="76">
        <f t="shared" si="37"/>
        <v>4.4999999999999929</v>
      </c>
      <c r="K28" s="77">
        <f t="shared" si="12"/>
        <v>100</v>
      </c>
    </row>
    <row r="29" spans="1:11" ht="15" thickBot="1">
      <c r="B29" s="74"/>
      <c r="C29" s="5" t="s">
        <v>21</v>
      </c>
      <c r="D29" s="21">
        <v>2.3376000000000001</v>
      </c>
      <c r="E29" s="23">
        <v>2.4016000000000002</v>
      </c>
      <c r="F29" s="21">
        <f t="shared" si="25"/>
        <v>6.4000000000000057E-2</v>
      </c>
      <c r="G29" s="78"/>
      <c r="H29" s="79"/>
      <c r="I29" s="79"/>
      <c r="J29" s="79"/>
      <c r="K29" s="80"/>
    </row>
    <row r="30" spans="1:11">
      <c r="A30" t="s">
        <v>10</v>
      </c>
      <c r="B30" s="73">
        <v>0</v>
      </c>
      <c r="C30" s="1" t="s">
        <v>20</v>
      </c>
      <c r="D30" s="22">
        <v>2.3331</v>
      </c>
      <c r="E30" s="22">
        <v>2.3515000000000001</v>
      </c>
      <c r="F30" s="22">
        <f t="shared" si="25"/>
        <v>1.8400000000000194E-2</v>
      </c>
      <c r="G30" s="75">
        <f t="shared" ref="G30" si="38" xml:space="preserve"> 0.5-(F30+F31)</f>
        <v>3.0199999999999783E-2</v>
      </c>
      <c r="H30" s="76">
        <f t="shared" ref="H30" si="39">(F31*100)/0.5</f>
        <v>90.28</v>
      </c>
      <c r="I30" s="76">
        <f t="shared" ref="I30:J30" si="40">F30*100/0.5</f>
        <v>3.6800000000000388</v>
      </c>
      <c r="J30" s="76">
        <f t="shared" si="40"/>
        <v>6.0399999999999565</v>
      </c>
      <c r="K30" s="77">
        <f t="shared" ref="K30" si="41">H30+I30+J30</f>
        <v>100</v>
      </c>
    </row>
    <row r="31" spans="1:11" ht="15" thickBot="1">
      <c r="B31" s="74"/>
      <c r="C31" s="8" t="s">
        <v>21</v>
      </c>
      <c r="D31" s="20">
        <v>2.347</v>
      </c>
      <c r="E31" s="20">
        <v>2.7984</v>
      </c>
      <c r="F31" s="20">
        <f t="shared" si="25"/>
        <v>0.45140000000000002</v>
      </c>
      <c r="G31" s="75"/>
      <c r="H31" s="76"/>
      <c r="I31" s="76"/>
      <c r="J31" s="76"/>
      <c r="K31" s="77"/>
    </row>
    <row r="32" spans="1:11">
      <c r="B32" s="73">
        <v>300</v>
      </c>
      <c r="C32" s="8" t="s">
        <v>20</v>
      </c>
      <c r="D32" s="20">
        <v>2.3216000000000001</v>
      </c>
      <c r="E32" s="20">
        <v>2.5381999999999998</v>
      </c>
      <c r="F32" s="20">
        <f t="shared" si="25"/>
        <v>0.21659999999999968</v>
      </c>
      <c r="G32" s="75">
        <f t="shared" ref="G32" si="42" xml:space="preserve"> 0.5-(F32+F33)</f>
        <v>3.3000000000000362E-2</v>
      </c>
      <c r="H32" s="76">
        <f t="shared" ref="H32" si="43">(F33*100)/0.5</f>
        <v>50.079999999999991</v>
      </c>
      <c r="I32" s="76">
        <f t="shared" ref="I32:J32" si="44">F32*100/0.5</f>
        <v>43.319999999999936</v>
      </c>
      <c r="J32" s="76">
        <f t="shared" si="44"/>
        <v>6.6000000000000725</v>
      </c>
      <c r="K32" s="77">
        <f t="shared" ref="K32" si="45">H32+I32+J32</f>
        <v>100</v>
      </c>
    </row>
    <row r="33" spans="1:11" ht="15" thickBot="1">
      <c r="B33" s="74"/>
      <c r="C33" s="8" t="s">
        <v>21</v>
      </c>
      <c r="D33" s="20">
        <v>2.3843000000000001</v>
      </c>
      <c r="E33" s="20">
        <v>2.6347</v>
      </c>
      <c r="F33" s="20">
        <f t="shared" si="25"/>
        <v>0.25039999999999996</v>
      </c>
      <c r="G33" s="75"/>
      <c r="H33" s="76"/>
      <c r="I33" s="76"/>
      <c r="J33" s="76"/>
      <c r="K33" s="77"/>
    </row>
    <row r="34" spans="1:11">
      <c r="B34" s="73">
        <v>600</v>
      </c>
      <c r="C34" s="11" t="s">
        <v>20</v>
      </c>
      <c r="D34" s="24">
        <v>2.3639000000000001</v>
      </c>
      <c r="E34" s="24">
        <v>2.6747999999999998</v>
      </c>
      <c r="F34" s="24">
        <f t="shared" si="25"/>
        <v>0.31089999999999973</v>
      </c>
      <c r="G34" s="75">
        <f t="shared" ref="G34" si="46" xml:space="preserve"> 0.5-(F34+F35)</f>
        <v>2.9400000000000315E-2</v>
      </c>
      <c r="H34" s="76">
        <f t="shared" ref="H34" si="47">(F35*100)/0.5</f>
        <v>31.939999999999991</v>
      </c>
      <c r="I34" s="76">
        <f t="shared" ref="I34:J34" si="48">F34*100/0.5</f>
        <v>62.17999999999995</v>
      </c>
      <c r="J34" s="76">
        <f t="shared" si="48"/>
        <v>5.880000000000063</v>
      </c>
      <c r="K34" s="81">
        <f t="shared" ref="K34" si="49">H34+I34+J34</f>
        <v>100.00000000000001</v>
      </c>
    </row>
    <row r="35" spans="1:11" ht="15" thickBot="1">
      <c r="B35" s="74"/>
      <c r="C35" s="11" t="s">
        <v>21</v>
      </c>
      <c r="D35" s="24">
        <v>2.3652000000000002</v>
      </c>
      <c r="E35" s="20">
        <v>2.5249000000000001</v>
      </c>
      <c r="F35" s="24">
        <f t="shared" si="25"/>
        <v>0.15969999999999995</v>
      </c>
      <c r="G35" s="75"/>
      <c r="H35" s="76"/>
      <c r="I35" s="76"/>
      <c r="J35" s="76"/>
      <c r="K35" s="81"/>
    </row>
    <row r="36" spans="1:11">
      <c r="B36" s="73">
        <v>1000</v>
      </c>
      <c r="C36" s="8" t="s">
        <v>20</v>
      </c>
      <c r="D36" s="20">
        <v>2.3359999999999999</v>
      </c>
      <c r="E36" s="20">
        <v>2.7046999999999999</v>
      </c>
      <c r="F36" s="20">
        <f t="shared" si="25"/>
        <v>0.36870000000000003</v>
      </c>
      <c r="G36" s="75">
        <f t="shared" ref="G36" si="50" xml:space="preserve"> 0.5-(F36+F37)</f>
        <v>1.5699999999999825E-2</v>
      </c>
      <c r="H36" s="76">
        <f t="shared" ref="H36" si="51">(F37*100)/0.5</f>
        <v>23.120000000000029</v>
      </c>
      <c r="I36" s="76">
        <f t="shared" ref="I36:J36" si="52">F36*100/0.5</f>
        <v>73.740000000000009</v>
      </c>
      <c r="J36" s="76">
        <f t="shared" si="52"/>
        <v>3.139999999999965</v>
      </c>
      <c r="K36" s="77">
        <f t="shared" ref="K36" si="53">H36+I36+J36</f>
        <v>100</v>
      </c>
    </row>
    <row r="37" spans="1:11" ht="15" thickBot="1">
      <c r="B37" s="74"/>
      <c r="C37" s="5" t="s">
        <v>21</v>
      </c>
      <c r="D37" s="21">
        <v>2.2589999999999999</v>
      </c>
      <c r="E37" s="21">
        <v>2.3746</v>
      </c>
      <c r="F37" s="21">
        <f t="shared" si="25"/>
        <v>0.11560000000000015</v>
      </c>
      <c r="G37" s="78"/>
      <c r="H37" s="79"/>
      <c r="I37" s="79"/>
      <c r="J37" s="79"/>
      <c r="K37" s="80"/>
    </row>
    <row r="38" spans="1:11">
      <c r="A38" t="s">
        <v>11</v>
      </c>
      <c r="B38" s="73">
        <v>0</v>
      </c>
      <c r="C38" s="1" t="s">
        <v>20</v>
      </c>
      <c r="D38" s="22">
        <v>2.29</v>
      </c>
      <c r="E38" s="22">
        <v>2.3081</v>
      </c>
      <c r="F38" s="22">
        <f t="shared" si="25"/>
        <v>1.8100000000000005E-2</v>
      </c>
      <c r="G38" s="75">
        <f t="shared" ref="G38" si="54" xml:space="preserve"> 0.5-(F38+F39)</f>
        <v>2.4900000000000144E-2</v>
      </c>
      <c r="H38" s="76">
        <f t="shared" ref="H38" si="55">(F39*100)/0.5</f>
        <v>91.399999999999977</v>
      </c>
      <c r="I38" s="76">
        <f t="shared" ref="I38:J38" si="56">F38*100/0.5</f>
        <v>3.620000000000001</v>
      </c>
      <c r="J38" s="76">
        <f t="shared" si="56"/>
        <v>4.9800000000000288</v>
      </c>
      <c r="K38" s="77">
        <f t="shared" ref="K38" si="57">H38+I38+J38</f>
        <v>100.00000000000001</v>
      </c>
    </row>
    <row r="39" spans="1:11" ht="15" thickBot="1">
      <c r="B39" s="74"/>
      <c r="C39" s="8" t="s">
        <v>21</v>
      </c>
      <c r="D39" s="20">
        <v>2.2742</v>
      </c>
      <c r="E39" s="20">
        <v>2.7311999999999999</v>
      </c>
      <c r="F39" s="20">
        <f t="shared" si="25"/>
        <v>0.45699999999999985</v>
      </c>
      <c r="G39" s="75"/>
      <c r="H39" s="76"/>
      <c r="I39" s="76"/>
      <c r="J39" s="76"/>
      <c r="K39" s="77"/>
    </row>
    <row r="40" spans="1:11">
      <c r="B40" s="73">
        <v>300</v>
      </c>
      <c r="C40" s="8" t="s">
        <v>20</v>
      </c>
      <c r="D40" s="20">
        <v>2.3010999999999999</v>
      </c>
      <c r="E40" s="20">
        <v>2.5474999999999999</v>
      </c>
      <c r="F40" s="20">
        <f t="shared" si="25"/>
        <v>0.24639999999999995</v>
      </c>
      <c r="G40" s="75">
        <f t="shared" ref="G40" si="58" xml:space="preserve"> 0.5-(F40+F41)</f>
        <v>1.9900000000000251E-2</v>
      </c>
      <c r="H40" s="76">
        <f t="shared" ref="H40" si="59">(F41*100)/0.5</f>
        <v>46.739999999999959</v>
      </c>
      <c r="I40" s="76">
        <f t="shared" ref="I40:J40" si="60">F40*100/0.5</f>
        <v>49.279999999999987</v>
      </c>
      <c r="J40" s="76">
        <f t="shared" si="60"/>
        <v>3.9800000000000502</v>
      </c>
      <c r="K40" s="77">
        <f t="shared" ref="K40" si="61">H40+I40+J40</f>
        <v>100</v>
      </c>
    </row>
    <row r="41" spans="1:11" ht="15" thickBot="1">
      <c r="B41" s="74"/>
      <c r="C41" s="8" t="s">
        <v>21</v>
      </c>
      <c r="D41" s="20">
        <v>2.3407</v>
      </c>
      <c r="E41" s="20">
        <v>2.5743999999999998</v>
      </c>
      <c r="F41" s="20">
        <f t="shared" si="25"/>
        <v>0.2336999999999998</v>
      </c>
      <c r="G41" s="75"/>
      <c r="H41" s="76"/>
      <c r="I41" s="76"/>
      <c r="J41" s="76"/>
      <c r="K41" s="77"/>
    </row>
    <row r="42" spans="1:11">
      <c r="B42" s="73">
        <v>600</v>
      </c>
      <c r="C42" s="11" t="s">
        <v>20</v>
      </c>
      <c r="D42" s="24">
        <v>2.3382000000000001</v>
      </c>
      <c r="E42" s="24">
        <v>2.6997</v>
      </c>
      <c r="F42" s="24">
        <f t="shared" si="25"/>
        <v>0.36149999999999993</v>
      </c>
      <c r="G42" s="75">
        <f t="shared" ref="G42" si="62" xml:space="preserve"> 0.5-(F42+F43)</f>
        <v>2.3700000000000276E-2</v>
      </c>
      <c r="H42" s="76">
        <f t="shared" ref="H42" si="63">(F43*100)/0.5</f>
        <v>22.959999999999958</v>
      </c>
      <c r="I42" s="76">
        <f t="shared" ref="I42:J42" si="64">F42*100/0.5</f>
        <v>72.299999999999983</v>
      </c>
      <c r="J42" s="76">
        <f t="shared" si="64"/>
        <v>4.7400000000000553</v>
      </c>
      <c r="K42" s="81">
        <f t="shared" ref="K42" si="65">H42+I42+J42</f>
        <v>99.999999999999986</v>
      </c>
    </row>
    <row r="43" spans="1:11" ht="15" thickBot="1">
      <c r="B43" s="74"/>
      <c r="C43" s="11" t="s">
        <v>21</v>
      </c>
      <c r="D43" s="24">
        <v>2.2869000000000002</v>
      </c>
      <c r="E43" s="20">
        <v>2.4016999999999999</v>
      </c>
      <c r="F43" s="24">
        <f t="shared" si="25"/>
        <v>0.11479999999999979</v>
      </c>
      <c r="G43" s="75"/>
      <c r="H43" s="76"/>
      <c r="I43" s="76"/>
      <c r="J43" s="76"/>
      <c r="K43" s="81"/>
    </row>
    <row r="44" spans="1:11">
      <c r="B44" s="73">
        <v>1000</v>
      </c>
      <c r="C44" s="8" t="s">
        <v>20</v>
      </c>
      <c r="D44" s="20">
        <v>2.3321999999999998</v>
      </c>
      <c r="E44" s="20">
        <v>2.7484999999999999</v>
      </c>
      <c r="F44" s="20">
        <f t="shared" si="25"/>
        <v>0.41630000000000011</v>
      </c>
      <c r="G44" s="75">
        <f t="shared" ref="G44" si="66" xml:space="preserve"> 0.5-(F44+F45)</f>
        <v>3.2399999999999984E-2</v>
      </c>
      <c r="H44" s="76">
        <f t="shared" ref="H44" si="67">(F45*100)/0.5</f>
        <v>10.25999999999998</v>
      </c>
      <c r="I44" s="76">
        <f t="shared" ref="I44:J44" si="68">F44*100/0.5</f>
        <v>83.260000000000019</v>
      </c>
      <c r="J44" s="76">
        <f t="shared" si="68"/>
        <v>6.4799999999999969</v>
      </c>
      <c r="K44" s="77">
        <f t="shared" ref="K44" si="69">H44+I44+J44</f>
        <v>100</v>
      </c>
    </row>
    <row r="45" spans="1:11" ht="15" thickBot="1">
      <c r="B45" s="74"/>
      <c r="C45" s="5" t="s">
        <v>21</v>
      </c>
      <c r="D45" s="21">
        <v>2.2427999999999999</v>
      </c>
      <c r="E45" s="21">
        <v>2.2940999999999998</v>
      </c>
      <c r="F45" s="21">
        <f t="shared" si="25"/>
        <v>5.1299999999999901E-2</v>
      </c>
      <c r="G45" s="78"/>
      <c r="H45" s="79"/>
      <c r="I45" s="79"/>
      <c r="J45" s="79"/>
      <c r="K45" s="80"/>
    </row>
  </sheetData>
  <mergeCells count="120">
    <mergeCell ref="B44:B45"/>
    <mergeCell ref="G44:G45"/>
    <mergeCell ref="H44:H45"/>
    <mergeCell ref="I44:I45"/>
    <mergeCell ref="J44:J45"/>
    <mergeCell ref="K44:K45"/>
    <mergeCell ref="B42:B43"/>
    <mergeCell ref="G42:G43"/>
    <mergeCell ref="H42:H43"/>
    <mergeCell ref="I42:I43"/>
    <mergeCell ref="J42:J43"/>
    <mergeCell ref="K42:K43"/>
    <mergeCell ref="B40:B41"/>
    <mergeCell ref="G40:G41"/>
    <mergeCell ref="H40:H41"/>
    <mergeCell ref="I40:I41"/>
    <mergeCell ref="J40:J41"/>
    <mergeCell ref="K40:K41"/>
    <mergeCell ref="B38:B39"/>
    <mergeCell ref="G38:G39"/>
    <mergeCell ref="H38:H39"/>
    <mergeCell ref="I38:I39"/>
    <mergeCell ref="J38:J39"/>
    <mergeCell ref="K38:K39"/>
    <mergeCell ref="B36:B37"/>
    <mergeCell ref="G36:G37"/>
    <mergeCell ref="H36:H37"/>
    <mergeCell ref="I36:I37"/>
    <mergeCell ref="J36:J37"/>
    <mergeCell ref="K36:K37"/>
    <mergeCell ref="B34:B35"/>
    <mergeCell ref="G34:G35"/>
    <mergeCell ref="H34:H35"/>
    <mergeCell ref="I34:I35"/>
    <mergeCell ref="J34:J35"/>
    <mergeCell ref="K34:K35"/>
    <mergeCell ref="B32:B33"/>
    <mergeCell ref="G32:G33"/>
    <mergeCell ref="H32:H33"/>
    <mergeCell ref="I32:I33"/>
    <mergeCell ref="J32:J33"/>
    <mergeCell ref="K32:K33"/>
    <mergeCell ref="B30:B31"/>
    <mergeCell ref="G30:G31"/>
    <mergeCell ref="H30:H31"/>
    <mergeCell ref="I30:I31"/>
    <mergeCell ref="J30:J31"/>
    <mergeCell ref="K30:K31"/>
    <mergeCell ref="B28:B29"/>
    <mergeCell ref="G28:G29"/>
    <mergeCell ref="H28:H29"/>
    <mergeCell ref="I28:I29"/>
    <mergeCell ref="J28:J29"/>
    <mergeCell ref="K28:K29"/>
    <mergeCell ref="B26:B27"/>
    <mergeCell ref="G26:G27"/>
    <mergeCell ref="H26:H27"/>
    <mergeCell ref="I26:I27"/>
    <mergeCell ref="J26:J27"/>
    <mergeCell ref="K26:K27"/>
    <mergeCell ref="B24:B25"/>
    <mergeCell ref="G24:G25"/>
    <mergeCell ref="H24:H25"/>
    <mergeCell ref="I24:I25"/>
    <mergeCell ref="J24:J25"/>
    <mergeCell ref="K24:K25"/>
    <mergeCell ref="B22:B23"/>
    <mergeCell ref="G22:G23"/>
    <mergeCell ref="H22:H23"/>
    <mergeCell ref="I22:I23"/>
    <mergeCell ref="J22:J23"/>
    <mergeCell ref="K22:K23"/>
    <mergeCell ref="B20:B21"/>
    <mergeCell ref="G20:G21"/>
    <mergeCell ref="H20:H21"/>
    <mergeCell ref="I20:I21"/>
    <mergeCell ref="J20:J21"/>
    <mergeCell ref="K20:K21"/>
    <mergeCell ref="B18:B19"/>
    <mergeCell ref="G18:G19"/>
    <mergeCell ref="H18:H19"/>
    <mergeCell ref="I18:I19"/>
    <mergeCell ref="J18:J19"/>
    <mergeCell ref="K18:K19"/>
    <mergeCell ref="B16:B17"/>
    <mergeCell ref="G16:G17"/>
    <mergeCell ref="H16:H17"/>
    <mergeCell ref="I16:I17"/>
    <mergeCell ref="J16:J17"/>
    <mergeCell ref="K16:K17"/>
    <mergeCell ref="B14:B15"/>
    <mergeCell ref="G14:G15"/>
    <mergeCell ref="H14:H15"/>
    <mergeCell ref="I14:I15"/>
    <mergeCell ref="J14:J15"/>
    <mergeCell ref="K14:K15"/>
    <mergeCell ref="B12:B13"/>
    <mergeCell ref="G12:G13"/>
    <mergeCell ref="H12:H13"/>
    <mergeCell ref="I12:I13"/>
    <mergeCell ref="J12:J13"/>
    <mergeCell ref="K12:K13"/>
    <mergeCell ref="B10:B11"/>
    <mergeCell ref="G10:G11"/>
    <mergeCell ref="H10:H11"/>
    <mergeCell ref="I10:I11"/>
    <mergeCell ref="J10:J11"/>
    <mergeCell ref="K10:K11"/>
    <mergeCell ref="B8:B9"/>
    <mergeCell ref="G8:G9"/>
    <mergeCell ref="H8:H9"/>
    <mergeCell ref="I8:I9"/>
    <mergeCell ref="J8:J9"/>
    <mergeCell ref="K8:K9"/>
    <mergeCell ref="B6:B7"/>
    <mergeCell ref="G6:G7"/>
    <mergeCell ref="H6:H7"/>
    <mergeCell ref="I6:I7"/>
    <mergeCell ref="J6:J7"/>
    <mergeCell ref="K6:K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4"/>
  <sheetViews>
    <sheetView zoomScale="115" zoomScaleNormal="115" workbookViewId="0">
      <selection activeCell="K21" sqref="K21:K24"/>
    </sheetView>
  </sheetViews>
  <sheetFormatPr defaultRowHeight="14.4"/>
  <cols>
    <col min="2" max="2" width="14.33203125" customWidth="1"/>
    <col min="3" max="3" width="19.6640625" customWidth="1"/>
    <col min="5" max="5" width="18.6640625" customWidth="1"/>
    <col min="6" max="6" width="13.33203125" customWidth="1"/>
    <col min="7" max="7" width="21.109375" customWidth="1"/>
    <col min="8" max="8" width="17.6640625" customWidth="1"/>
    <col min="9" max="9" width="12.6640625" customWidth="1"/>
    <col min="11" max="11" width="22.6640625" customWidth="1"/>
  </cols>
  <sheetData>
    <row r="1" spans="1:11">
      <c r="A1" t="s">
        <v>22</v>
      </c>
    </row>
    <row r="2" spans="1:11" ht="15" thickBot="1">
      <c r="E2" t="s">
        <v>30</v>
      </c>
      <c r="G2" t="s">
        <v>31</v>
      </c>
    </row>
    <row r="3" spans="1:11">
      <c r="A3" s="2" t="s">
        <v>28</v>
      </c>
      <c r="B3" s="3" t="s">
        <v>23</v>
      </c>
      <c r="C3" s="3" t="s">
        <v>24</v>
      </c>
      <c r="D3" s="3" t="s">
        <v>25</v>
      </c>
      <c r="E3" s="3" t="s">
        <v>29</v>
      </c>
      <c r="F3" s="50" t="s">
        <v>26</v>
      </c>
      <c r="G3" s="3" t="s">
        <v>50</v>
      </c>
      <c r="H3" s="3" t="s">
        <v>27</v>
      </c>
      <c r="I3" s="50" t="s">
        <v>32</v>
      </c>
      <c r="J3" s="4"/>
      <c r="K3" s="82"/>
    </row>
    <row r="4" spans="1:11" ht="16.2" thickBot="1">
      <c r="A4" s="14"/>
      <c r="B4" s="15"/>
      <c r="C4" s="15"/>
      <c r="D4" s="15"/>
      <c r="E4" s="15"/>
      <c r="F4" s="51" t="s">
        <v>52</v>
      </c>
      <c r="G4" s="15"/>
      <c r="H4" s="15"/>
      <c r="I4" s="51" t="s">
        <v>51</v>
      </c>
      <c r="J4" s="13" t="s">
        <v>53</v>
      </c>
      <c r="K4" s="83"/>
    </row>
    <row r="5" spans="1:11">
      <c r="A5" s="2" t="s">
        <v>7</v>
      </c>
      <c r="B5" s="3">
        <v>0.5</v>
      </c>
      <c r="C5" s="16">
        <v>167.42</v>
      </c>
      <c r="D5" s="16">
        <v>0</v>
      </c>
      <c r="E5" s="45">
        <v>396.51</v>
      </c>
      <c r="F5" s="52">
        <f>E5-D5-C5-B5</f>
        <v>228.59</v>
      </c>
      <c r="G5" s="48">
        <v>391.21</v>
      </c>
      <c r="H5" s="47">
        <v>2.7172000000000001</v>
      </c>
      <c r="I5" s="52">
        <f>G5-H5-C5</f>
        <v>221.0728</v>
      </c>
      <c r="J5" s="47">
        <f>F5-I5</f>
        <v>7.5172000000000025</v>
      </c>
      <c r="K5" s="47">
        <f>(J5/F5)*100</f>
        <v>3.2885078087405408</v>
      </c>
    </row>
    <row r="6" spans="1:11">
      <c r="A6" s="14"/>
      <c r="B6" s="15">
        <v>0.5</v>
      </c>
      <c r="C6" s="17">
        <v>168.54</v>
      </c>
      <c r="D6" s="17">
        <v>0.3</v>
      </c>
      <c r="E6" s="34">
        <v>384.42</v>
      </c>
      <c r="F6" s="53">
        <f t="shared" ref="F6:F24" si="0">E6-D6-C6-B6</f>
        <v>215.08</v>
      </c>
      <c r="G6" s="12">
        <v>356.51</v>
      </c>
      <c r="H6" s="43">
        <v>2.5064000000000002</v>
      </c>
      <c r="I6" s="53">
        <f t="shared" ref="I6:I24" si="1">G6-H6-C6</f>
        <v>185.46360000000001</v>
      </c>
      <c r="J6" s="43">
        <f t="shared" ref="J6:J24" si="2">F6-I6</f>
        <v>29.616399999999999</v>
      </c>
      <c r="K6" s="43">
        <f t="shared" ref="K6:K24" si="3">(J6/F6)*100</f>
        <v>13.769946066579875</v>
      </c>
    </row>
    <row r="7" spans="1:11">
      <c r="A7" s="14"/>
      <c r="B7" s="15">
        <v>0.5</v>
      </c>
      <c r="C7" s="17">
        <v>171.23</v>
      </c>
      <c r="D7" s="17">
        <v>0.6</v>
      </c>
      <c r="E7" s="34">
        <v>399.64</v>
      </c>
      <c r="F7" s="53">
        <f t="shared" si="0"/>
        <v>227.30999999999997</v>
      </c>
      <c r="G7" s="12">
        <v>353.74</v>
      </c>
      <c r="H7" s="43">
        <v>2.4975999999999998</v>
      </c>
      <c r="I7" s="53">
        <f t="shared" si="1"/>
        <v>180.01240000000004</v>
      </c>
      <c r="J7" s="43">
        <f t="shared" si="2"/>
        <v>47.297599999999932</v>
      </c>
      <c r="K7" s="43">
        <f t="shared" si="3"/>
        <v>20.807531564823343</v>
      </c>
    </row>
    <row r="8" spans="1:11" ht="15" thickBot="1">
      <c r="A8" s="6"/>
      <c r="B8" s="7">
        <v>0.5</v>
      </c>
      <c r="C8" s="18">
        <v>184.01</v>
      </c>
      <c r="D8" s="18">
        <v>1</v>
      </c>
      <c r="E8" s="46">
        <v>403.15</v>
      </c>
      <c r="F8" s="54">
        <f t="shared" si="0"/>
        <v>217.64</v>
      </c>
      <c r="G8" s="49">
        <v>357.59</v>
      </c>
      <c r="H8" s="44">
        <v>2.4540999999999999</v>
      </c>
      <c r="I8" s="54">
        <f t="shared" si="1"/>
        <v>171.1259</v>
      </c>
      <c r="J8" s="44">
        <f t="shared" si="2"/>
        <v>46.514099999999985</v>
      </c>
      <c r="K8" s="44">
        <f t="shared" si="3"/>
        <v>21.372036390369413</v>
      </c>
    </row>
    <row r="9" spans="1:11">
      <c r="A9" s="2" t="s">
        <v>8</v>
      </c>
      <c r="B9" s="3">
        <v>0.5</v>
      </c>
      <c r="C9" s="16">
        <v>166.41</v>
      </c>
      <c r="D9" s="16">
        <v>0</v>
      </c>
      <c r="E9" s="45">
        <v>408.51</v>
      </c>
      <c r="F9" s="55">
        <f t="shared" si="0"/>
        <v>241.6</v>
      </c>
      <c r="G9" s="48">
        <v>399.97</v>
      </c>
      <c r="H9" s="47">
        <v>2.7443</v>
      </c>
      <c r="I9" s="58">
        <f t="shared" si="1"/>
        <v>230.81570000000002</v>
      </c>
      <c r="J9" s="47">
        <f t="shared" si="2"/>
        <v>10.784299999999973</v>
      </c>
      <c r="K9" s="47">
        <f t="shared" si="3"/>
        <v>4.4637003311258168</v>
      </c>
    </row>
    <row r="10" spans="1:11">
      <c r="A10" s="14"/>
      <c r="B10" s="15">
        <v>0.5</v>
      </c>
      <c r="C10" s="17">
        <v>169.14</v>
      </c>
      <c r="D10" s="17">
        <v>0.3</v>
      </c>
      <c r="E10" s="34">
        <v>404.29</v>
      </c>
      <c r="F10" s="55">
        <f t="shared" si="0"/>
        <v>234.35000000000002</v>
      </c>
      <c r="G10" s="12">
        <v>365.43</v>
      </c>
      <c r="H10" s="43">
        <v>2.5164</v>
      </c>
      <c r="I10" s="59">
        <f t="shared" si="1"/>
        <v>193.77360000000004</v>
      </c>
      <c r="J10" s="43">
        <f t="shared" si="2"/>
        <v>40.576399999999978</v>
      </c>
      <c r="K10" s="43">
        <f t="shared" si="3"/>
        <v>17.31444420738211</v>
      </c>
    </row>
    <row r="11" spans="1:11">
      <c r="A11" s="14"/>
      <c r="B11" s="15">
        <v>0.5</v>
      </c>
      <c r="C11" s="17">
        <v>172.61</v>
      </c>
      <c r="D11" s="17">
        <v>0.6</v>
      </c>
      <c r="E11" s="34">
        <v>406.12</v>
      </c>
      <c r="F11" s="55">
        <f t="shared" si="0"/>
        <v>232.40999999999997</v>
      </c>
      <c r="G11" s="12">
        <v>339.05</v>
      </c>
      <c r="H11" s="43">
        <v>2.4245999999999999</v>
      </c>
      <c r="I11" s="59">
        <f t="shared" si="1"/>
        <v>164.0154</v>
      </c>
      <c r="J11" s="43">
        <f t="shared" si="2"/>
        <v>68.394599999999969</v>
      </c>
      <c r="K11" s="43">
        <f t="shared" si="3"/>
        <v>29.428423906028129</v>
      </c>
    </row>
    <row r="12" spans="1:11" ht="15" thickBot="1">
      <c r="A12" s="6"/>
      <c r="B12" s="7">
        <v>0.5</v>
      </c>
      <c r="C12" s="18">
        <v>171.34</v>
      </c>
      <c r="D12" s="18">
        <v>1</v>
      </c>
      <c r="E12" s="46">
        <v>407.29</v>
      </c>
      <c r="F12" s="56">
        <f t="shared" si="0"/>
        <v>234.45000000000002</v>
      </c>
      <c r="G12" s="49">
        <v>329.41</v>
      </c>
      <c r="H12" s="44">
        <v>2.4150999999999998</v>
      </c>
      <c r="I12" s="60">
        <f t="shared" si="1"/>
        <v>155.65490000000003</v>
      </c>
      <c r="J12" s="44">
        <f t="shared" si="2"/>
        <v>78.795099999999991</v>
      </c>
      <c r="K12" s="44">
        <f t="shared" si="3"/>
        <v>33.608487950522495</v>
      </c>
    </row>
    <row r="13" spans="1:11">
      <c r="A13" s="2" t="s">
        <v>9</v>
      </c>
      <c r="B13" s="3">
        <v>0.5</v>
      </c>
      <c r="C13" s="16">
        <v>187.52</v>
      </c>
      <c r="D13" s="16">
        <v>0</v>
      </c>
      <c r="E13" s="45">
        <v>398.61</v>
      </c>
      <c r="F13" s="57">
        <f t="shared" si="0"/>
        <v>210.59</v>
      </c>
      <c r="G13" s="48">
        <v>395.7</v>
      </c>
      <c r="H13" s="47">
        <v>2.7416999999999998</v>
      </c>
      <c r="I13" s="52">
        <f t="shared" si="1"/>
        <v>205.4383</v>
      </c>
      <c r="J13" s="47">
        <f t="shared" si="2"/>
        <v>5.1517000000000053</v>
      </c>
      <c r="K13" s="47">
        <f t="shared" si="3"/>
        <v>2.446317488959592</v>
      </c>
    </row>
    <row r="14" spans="1:11">
      <c r="A14" s="14"/>
      <c r="B14" s="15">
        <v>0.5</v>
      </c>
      <c r="C14" s="17">
        <v>184.26</v>
      </c>
      <c r="D14" s="17">
        <v>0.3</v>
      </c>
      <c r="E14" s="34">
        <v>405.21</v>
      </c>
      <c r="F14" s="55">
        <f t="shared" si="0"/>
        <v>220.14999999999998</v>
      </c>
      <c r="G14" s="12">
        <v>362.61</v>
      </c>
      <c r="H14" s="43">
        <v>2.5472999999999999</v>
      </c>
      <c r="I14" s="53">
        <f t="shared" si="1"/>
        <v>175.80270000000002</v>
      </c>
      <c r="J14" s="43">
        <f t="shared" si="2"/>
        <v>44.347299999999962</v>
      </c>
      <c r="K14" s="43">
        <f t="shared" si="3"/>
        <v>20.144129002952518</v>
      </c>
    </row>
    <row r="15" spans="1:11">
      <c r="A15" s="14"/>
      <c r="B15" s="15">
        <v>0.5</v>
      </c>
      <c r="C15" s="17">
        <v>181.95</v>
      </c>
      <c r="D15" s="17">
        <v>0.6</v>
      </c>
      <c r="E15" s="34">
        <v>399.61</v>
      </c>
      <c r="F15" s="55">
        <f t="shared" si="0"/>
        <v>216.56</v>
      </c>
      <c r="G15" s="12">
        <v>333.21</v>
      </c>
      <c r="H15" s="43">
        <v>2.4380999999999999</v>
      </c>
      <c r="I15" s="53">
        <f t="shared" si="1"/>
        <v>148.82189999999997</v>
      </c>
      <c r="J15" s="43">
        <f t="shared" si="2"/>
        <v>67.738100000000031</v>
      </c>
      <c r="K15" s="43">
        <f t="shared" si="3"/>
        <v>31.279137421499829</v>
      </c>
    </row>
    <row r="16" spans="1:11" ht="15" thickBot="1">
      <c r="A16" s="6"/>
      <c r="B16" s="7">
        <v>0.5</v>
      </c>
      <c r="C16" s="18">
        <v>187.21</v>
      </c>
      <c r="D16" s="18">
        <v>1</v>
      </c>
      <c r="E16" s="46">
        <v>401.64</v>
      </c>
      <c r="F16" s="56">
        <f t="shared" si="0"/>
        <v>212.92999999999998</v>
      </c>
      <c r="G16" s="49">
        <v>325.94</v>
      </c>
      <c r="H16" s="44">
        <v>2.4016000000000002</v>
      </c>
      <c r="I16" s="54">
        <f t="shared" si="1"/>
        <v>136.32840000000002</v>
      </c>
      <c r="J16" s="44">
        <f t="shared" si="2"/>
        <v>76.601599999999962</v>
      </c>
      <c r="K16" s="44">
        <f t="shared" si="3"/>
        <v>35.975015263232038</v>
      </c>
    </row>
    <row r="17" spans="1:11">
      <c r="A17" s="2" t="s">
        <v>10</v>
      </c>
      <c r="B17" s="3">
        <v>0.5</v>
      </c>
      <c r="C17" s="16">
        <v>175.32</v>
      </c>
      <c r="D17" s="16">
        <v>0</v>
      </c>
      <c r="E17" s="45">
        <v>398.62</v>
      </c>
      <c r="F17" s="57">
        <f t="shared" si="0"/>
        <v>222.8</v>
      </c>
      <c r="G17" s="48">
        <v>391.27</v>
      </c>
      <c r="H17" s="47">
        <v>2.7984</v>
      </c>
      <c r="I17" s="58">
        <f t="shared" si="1"/>
        <v>213.15159999999997</v>
      </c>
      <c r="J17" s="47">
        <f t="shared" si="2"/>
        <v>9.6484000000000378</v>
      </c>
      <c r="K17" s="47">
        <f t="shared" si="3"/>
        <v>4.3305206463195853</v>
      </c>
    </row>
    <row r="18" spans="1:11">
      <c r="A18" s="14"/>
      <c r="B18" s="15">
        <v>0.5</v>
      </c>
      <c r="C18" s="17">
        <v>174.26</v>
      </c>
      <c r="D18" s="17">
        <v>0.3</v>
      </c>
      <c r="E18" s="34">
        <v>411.23</v>
      </c>
      <c r="F18" s="55">
        <f t="shared" si="0"/>
        <v>236.17000000000002</v>
      </c>
      <c r="G18" s="12">
        <v>369.12</v>
      </c>
      <c r="H18" s="43">
        <v>2.6347</v>
      </c>
      <c r="I18" s="59">
        <f t="shared" si="1"/>
        <v>192.2253</v>
      </c>
      <c r="J18" s="43">
        <f t="shared" si="2"/>
        <v>43.944700000000012</v>
      </c>
      <c r="K18" s="43">
        <f t="shared" si="3"/>
        <v>18.607232078587462</v>
      </c>
    </row>
    <row r="19" spans="1:11">
      <c r="A19" s="14"/>
      <c r="B19" s="15">
        <v>0.5</v>
      </c>
      <c r="C19" s="17">
        <v>165.88</v>
      </c>
      <c r="D19" s="17">
        <v>0.6</v>
      </c>
      <c r="E19" s="34">
        <v>412.64</v>
      </c>
      <c r="F19" s="55">
        <f t="shared" si="0"/>
        <v>245.65999999999997</v>
      </c>
      <c r="G19" s="12">
        <v>345.83</v>
      </c>
      <c r="H19" s="43">
        <v>2.5249000000000001</v>
      </c>
      <c r="I19" s="59">
        <f t="shared" si="1"/>
        <v>177.42509999999999</v>
      </c>
      <c r="J19" s="43">
        <f t="shared" si="2"/>
        <v>68.234899999999982</v>
      </c>
      <c r="K19" s="43">
        <f t="shared" si="3"/>
        <v>27.776154034030771</v>
      </c>
    </row>
    <row r="20" spans="1:11" ht="15" thickBot="1">
      <c r="A20" s="6"/>
      <c r="B20" s="7">
        <v>0.5</v>
      </c>
      <c r="C20" s="18">
        <v>184.23</v>
      </c>
      <c r="D20" s="18">
        <v>1</v>
      </c>
      <c r="E20" s="46">
        <v>406.94</v>
      </c>
      <c r="F20" s="56">
        <f t="shared" si="0"/>
        <v>221.21</v>
      </c>
      <c r="G20" s="49">
        <v>333.4</v>
      </c>
      <c r="H20" s="44">
        <v>2.3746</v>
      </c>
      <c r="I20" s="60">
        <f t="shared" si="1"/>
        <v>146.7954</v>
      </c>
      <c r="J20" s="44">
        <f t="shared" si="2"/>
        <v>74.414600000000007</v>
      </c>
      <c r="K20" s="44">
        <f t="shared" si="3"/>
        <v>33.639799285746577</v>
      </c>
    </row>
    <row r="21" spans="1:11">
      <c r="A21" s="2" t="s">
        <v>11</v>
      </c>
      <c r="B21" s="3">
        <v>0.5</v>
      </c>
      <c r="C21" s="16">
        <v>177.54</v>
      </c>
      <c r="D21" s="16">
        <v>0</v>
      </c>
      <c r="E21" s="45">
        <v>407.23</v>
      </c>
      <c r="F21" s="57">
        <f t="shared" si="0"/>
        <v>229.19000000000003</v>
      </c>
      <c r="G21" s="48">
        <v>401.28</v>
      </c>
      <c r="H21" s="47">
        <v>2.7311999999999999</v>
      </c>
      <c r="I21" s="58">
        <f t="shared" si="1"/>
        <v>221.00879999999998</v>
      </c>
      <c r="J21" s="47">
        <f t="shared" si="2"/>
        <v>8.1812000000000467</v>
      </c>
      <c r="K21" s="47">
        <f t="shared" si="3"/>
        <v>3.5696147301365881</v>
      </c>
    </row>
    <row r="22" spans="1:11">
      <c r="A22" s="14"/>
      <c r="B22" s="15">
        <v>0.5</v>
      </c>
      <c r="C22" s="17">
        <v>173.29</v>
      </c>
      <c r="D22" s="17">
        <v>0.3</v>
      </c>
      <c r="E22" s="34">
        <v>401.56</v>
      </c>
      <c r="F22" s="55">
        <f t="shared" si="0"/>
        <v>227.47</v>
      </c>
      <c r="G22" s="12">
        <v>351.75</v>
      </c>
      <c r="H22" s="43">
        <v>2.5743999999999998</v>
      </c>
      <c r="I22" s="59">
        <f t="shared" si="1"/>
        <v>175.88559999999998</v>
      </c>
      <c r="J22" s="43">
        <f t="shared" si="2"/>
        <v>51.584400000000016</v>
      </c>
      <c r="K22" s="43">
        <f t="shared" si="3"/>
        <v>22.67745197168858</v>
      </c>
    </row>
    <row r="23" spans="1:11">
      <c r="A23" s="14"/>
      <c r="B23" s="15">
        <v>0.5</v>
      </c>
      <c r="C23" s="17">
        <v>174.12</v>
      </c>
      <c r="D23" s="17">
        <v>0.6</v>
      </c>
      <c r="E23" s="34">
        <v>411.23</v>
      </c>
      <c r="F23" s="55">
        <f t="shared" si="0"/>
        <v>236.01</v>
      </c>
      <c r="G23" s="12">
        <v>338.625</v>
      </c>
      <c r="H23" s="43">
        <v>2.4016999999999999</v>
      </c>
      <c r="I23" s="59">
        <f t="shared" si="1"/>
        <v>162.10329999999999</v>
      </c>
      <c r="J23" s="43">
        <f t="shared" si="2"/>
        <v>73.906700000000001</v>
      </c>
      <c r="K23" s="43">
        <f t="shared" si="3"/>
        <v>31.315071395279865</v>
      </c>
    </row>
    <row r="24" spans="1:11" ht="15" thickBot="1">
      <c r="A24" s="6"/>
      <c r="B24" s="7">
        <v>0.5</v>
      </c>
      <c r="C24" s="18">
        <v>184.76</v>
      </c>
      <c r="D24" s="18">
        <v>1</v>
      </c>
      <c r="E24" s="46">
        <v>414.69</v>
      </c>
      <c r="F24" s="56">
        <f t="shared" si="0"/>
        <v>228.43</v>
      </c>
      <c r="G24" s="49">
        <v>331.27499999999998</v>
      </c>
      <c r="H24" s="44">
        <v>2.2940999999999998</v>
      </c>
      <c r="I24" s="60">
        <f t="shared" si="1"/>
        <v>144.22089999999997</v>
      </c>
      <c r="J24" s="44">
        <f t="shared" si="2"/>
        <v>84.209100000000035</v>
      </c>
      <c r="K24" s="44">
        <f t="shared" si="3"/>
        <v>36.864291030074874</v>
      </c>
    </row>
  </sheetData>
  <mergeCells count="1">
    <mergeCell ref="K3:K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45"/>
  <sheetViews>
    <sheetView tabSelected="1" topLeftCell="C1" zoomScaleNormal="100" workbookViewId="0">
      <selection activeCell="M5" sqref="M5"/>
    </sheetView>
  </sheetViews>
  <sheetFormatPr defaultRowHeight="14.4"/>
  <cols>
    <col min="4" max="4" width="16.33203125" customWidth="1"/>
    <col min="5" max="5" width="19.109375" customWidth="1"/>
    <col min="6" max="6" width="19.5546875" customWidth="1"/>
    <col min="8" max="8" width="16.109375" customWidth="1"/>
    <col min="9" max="9" width="16.33203125" customWidth="1"/>
    <col min="10" max="10" width="14.109375" customWidth="1"/>
  </cols>
  <sheetData>
    <row r="1" spans="1:14">
      <c r="A1" t="s">
        <v>0</v>
      </c>
      <c r="C1" t="s">
        <v>1</v>
      </c>
    </row>
    <row r="3" spans="1:14">
      <c r="M3" t="s">
        <v>62</v>
      </c>
    </row>
    <row r="4" spans="1:14">
      <c r="B4" s="8" t="s">
        <v>12</v>
      </c>
      <c r="C4" s="8"/>
      <c r="D4" s="8" t="s">
        <v>2</v>
      </c>
      <c r="E4" s="8" t="s">
        <v>3</v>
      </c>
      <c r="F4" s="8" t="s">
        <v>4</v>
      </c>
      <c r="G4" s="9" t="s">
        <v>5</v>
      </c>
      <c r="H4" s="9" t="s">
        <v>17</v>
      </c>
      <c r="I4" s="9" t="s">
        <v>18</v>
      </c>
      <c r="J4" s="9" t="s">
        <v>19</v>
      </c>
      <c r="K4" s="9" t="s">
        <v>6</v>
      </c>
      <c r="N4" t="s">
        <v>7</v>
      </c>
    </row>
    <row r="5" spans="1:14" ht="15" thickBot="1">
      <c r="B5" s="5"/>
      <c r="C5" s="5"/>
      <c r="D5" s="5"/>
      <c r="E5" s="5"/>
      <c r="F5" s="5"/>
      <c r="G5" s="7"/>
      <c r="H5" s="7"/>
      <c r="I5" s="7"/>
      <c r="J5" s="7"/>
      <c r="K5" s="7"/>
      <c r="M5" s="92">
        <v>0</v>
      </c>
      <c r="N5" s="12">
        <v>4.78</v>
      </c>
    </row>
    <row r="6" spans="1:14">
      <c r="A6" t="s">
        <v>7</v>
      </c>
      <c r="B6" s="84" t="s">
        <v>16</v>
      </c>
      <c r="C6" s="10" t="s">
        <v>20</v>
      </c>
      <c r="D6" s="19">
        <v>2.2974999999999999</v>
      </c>
      <c r="E6" s="19">
        <v>2.3214000000000001</v>
      </c>
      <c r="F6" s="19">
        <f>E6-D6</f>
        <v>2.3900000000000254E-2</v>
      </c>
      <c r="G6" s="75">
        <f xml:space="preserve"> 0.5-(F6+F7)</f>
        <v>2.5799999999999379E-2</v>
      </c>
      <c r="H6" s="76">
        <f>(F7*100)/0.5</f>
        <v>90.060000000000073</v>
      </c>
      <c r="I6" s="76">
        <f>F6*100/0.5</f>
        <v>4.7800000000000509</v>
      </c>
      <c r="J6" s="76">
        <f>G6*100/0.5</f>
        <v>5.1599999999998758</v>
      </c>
      <c r="K6" s="77">
        <f>H6+I6+J6</f>
        <v>100</v>
      </c>
      <c r="M6">
        <v>2.8</v>
      </c>
      <c r="N6" s="12">
        <v>32.5</v>
      </c>
    </row>
    <row r="7" spans="1:14" ht="15" thickBot="1">
      <c r="B7" s="85"/>
      <c r="C7" s="8" t="s">
        <v>21</v>
      </c>
      <c r="D7" s="20">
        <v>2.2837999999999998</v>
      </c>
      <c r="E7" s="20">
        <v>2.7341000000000002</v>
      </c>
      <c r="F7" s="20">
        <f>E7-D7</f>
        <v>0.45030000000000037</v>
      </c>
      <c r="G7" s="75"/>
      <c r="H7" s="76"/>
      <c r="I7" s="76"/>
      <c r="J7" s="76"/>
      <c r="K7" s="77"/>
      <c r="M7">
        <v>5.6</v>
      </c>
      <c r="N7" s="12">
        <v>43.3</v>
      </c>
    </row>
    <row r="8" spans="1:14">
      <c r="B8" s="73" t="s">
        <v>13</v>
      </c>
      <c r="C8" s="8" t="s">
        <v>20</v>
      </c>
      <c r="D8" s="20">
        <v>2.3290000000000002</v>
      </c>
      <c r="E8" s="20">
        <v>2.4914999999999998</v>
      </c>
      <c r="F8" s="20">
        <f>E8-D8</f>
        <v>0.16249999999999964</v>
      </c>
      <c r="G8" s="75">
        <f t="shared" ref="G8" si="0" xml:space="preserve"> 0.5-(F8+F9)</f>
        <v>3.5900000000000265E-2</v>
      </c>
      <c r="H8" s="76">
        <f t="shared" ref="H8" si="1">(F9*100)/0.5</f>
        <v>60.320000000000022</v>
      </c>
      <c r="I8" s="76">
        <f t="shared" ref="I8:J8" si="2">F8*100/0.5</f>
        <v>32.499999999999929</v>
      </c>
      <c r="J8" s="76">
        <f t="shared" si="2"/>
        <v>7.180000000000053</v>
      </c>
      <c r="K8" s="77">
        <f t="shared" ref="K8" si="3">H8+I8+J8</f>
        <v>100</v>
      </c>
      <c r="M8">
        <v>9.3000000000000007</v>
      </c>
      <c r="N8" s="40">
        <v>49.93</v>
      </c>
    </row>
    <row r="9" spans="1:14" ht="15" thickBot="1">
      <c r="B9" s="74"/>
      <c r="C9" s="8" t="s">
        <v>21</v>
      </c>
      <c r="D9" s="20">
        <v>2.3329</v>
      </c>
      <c r="E9" s="20">
        <v>2.6345000000000001</v>
      </c>
      <c r="F9" s="20">
        <f t="shared" ref="F9:F20" si="4">E9-D9</f>
        <v>0.30160000000000009</v>
      </c>
      <c r="G9" s="75"/>
      <c r="H9" s="76"/>
      <c r="I9" s="76"/>
      <c r="J9" s="76"/>
      <c r="K9" s="77"/>
    </row>
    <row r="10" spans="1:14">
      <c r="B10" s="73" t="s">
        <v>14</v>
      </c>
      <c r="C10" s="8" t="s">
        <v>20</v>
      </c>
      <c r="D10" s="20">
        <v>2.2439</v>
      </c>
      <c r="E10" s="20">
        <v>2.4603999999999999</v>
      </c>
      <c r="F10" s="20">
        <f>E10-D10</f>
        <v>0.21649999999999991</v>
      </c>
      <c r="G10" s="75">
        <f t="shared" ref="G10" si="5" xml:space="preserve"> 0.5-(F10+F11)</f>
        <v>2.6699999999999946E-2</v>
      </c>
      <c r="H10" s="76">
        <f t="shared" ref="H10" si="6">(F11*100)/0.5</f>
        <v>51.360000000000028</v>
      </c>
      <c r="I10" s="76">
        <f t="shared" ref="I10:J10" si="7">F10*100/0.5</f>
        <v>43.299999999999983</v>
      </c>
      <c r="J10" s="76">
        <f t="shared" si="7"/>
        <v>5.3399999999999892</v>
      </c>
      <c r="K10" s="77">
        <f t="shared" ref="K10" si="8">H10+I10+J10</f>
        <v>100</v>
      </c>
    </row>
    <row r="11" spans="1:14" ht="15" thickBot="1">
      <c r="B11" s="74"/>
      <c r="C11" s="8" t="s">
        <v>21</v>
      </c>
      <c r="D11" s="20">
        <v>2.3109999999999999</v>
      </c>
      <c r="E11" s="20">
        <v>2.5678000000000001</v>
      </c>
      <c r="F11" s="20">
        <f t="shared" si="4"/>
        <v>0.25680000000000014</v>
      </c>
      <c r="G11" s="75"/>
      <c r="H11" s="76"/>
      <c r="I11" s="76"/>
      <c r="J11" s="76"/>
      <c r="K11" s="77"/>
    </row>
    <row r="12" spans="1:14">
      <c r="B12" s="73" t="s">
        <v>15</v>
      </c>
      <c r="C12" s="8" t="s">
        <v>20</v>
      </c>
      <c r="D12" s="20">
        <v>2.3212999999999999</v>
      </c>
      <c r="E12" s="20">
        <v>2.5710999999999999</v>
      </c>
      <c r="F12" s="20">
        <f t="shared" si="4"/>
        <v>0.24980000000000002</v>
      </c>
      <c r="G12" s="75">
        <f t="shared" ref="G12" si="9" xml:space="preserve"> 0.5-(F12+F13)</f>
        <v>3.4499999999999975E-2</v>
      </c>
      <c r="H12" s="76">
        <f t="shared" ref="H12" si="10">(F13*100)/0.5</f>
        <v>43.14</v>
      </c>
      <c r="I12" s="76">
        <f t="shared" ref="I12:J12" si="11">F12*100/0.5</f>
        <v>49.960000000000008</v>
      </c>
      <c r="J12" s="76">
        <f t="shared" si="11"/>
        <v>6.899999999999995</v>
      </c>
      <c r="K12" s="77">
        <f t="shared" ref="K12:K28" si="12">H12+I12+J12</f>
        <v>100</v>
      </c>
    </row>
    <row r="13" spans="1:14" ht="15" thickBot="1">
      <c r="B13" s="74"/>
      <c r="C13" s="5" t="s">
        <v>21</v>
      </c>
      <c r="D13" s="21">
        <v>2.3473999999999999</v>
      </c>
      <c r="E13" s="21">
        <v>2.5630999999999999</v>
      </c>
      <c r="F13" s="21">
        <f t="shared" si="4"/>
        <v>0.2157</v>
      </c>
      <c r="G13" s="78"/>
      <c r="H13" s="79"/>
      <c r="I13" s="79"/>
      <c r="J13" s="79"/>
      <c r="K13" s="80"/>
    </row>
    <row r="14" spans="1:14">
      <c r="A14" t="s">
        <v>8</v>
      </c>
      <c r="B14" s="73">
        <v>0</v>
      </c>
      <c r="C14" s="1" t="s">
        <v>20</v>
      </c>
      <c r="D14" s="22">
        <v>2.3178999999999998</v>
      </c>
      <c r="E14" s="22">
        <v>2.3481000000000001</v>
      </c>
      <c r="F14" s="22">
        <f t="shared" si="4"/>
        <v>3.0200000000000227E-2</v>
      </c>
      <c r="G14" s="75">
        <f t="shared" ref="G14" si="13" xml:space="preserve"> 0.5-(F14+F15)</f>
        <v>2.4799999999999489E-2</v>
      </c>
      <c r="H14" s="76">
        <f t="shared" ref="H14" si="14">(F15*100)/0.5</f>
        <v>89.000000000000057</v>
      </c>
      <c r="I14" s="76">
        <f t="shared" ref="I14:J14" si="15">F14*100/0.5</f>
        <v>6.0400000000000453</v>
      </c>
      <c r="J14" s="76">
        <f t="shared" si="15"/>
        <v>4.9599999999998978</v>
      </c>
      <c r="K14" s="73">
        <f t="shared" si="12"/>
        <v>100</v>
      </c>
    </row>
    <row r="15" spans="1:14" ht="15" thickBot="1">
      <c r="B15" s="74"/>
      <c r="C15" s="8" t="s">
        <v>21</v>
      </c>
      <c r="D15" s="20">
        <v>2.2355999999999998</v>
      </c>
      <c r="E15" s="20">
        <v>2.6806000000000001</v>
      </c>
      <c r="F15" s="20">
        <f t="shared" si="4"/>
        <v>0.44500000000000028</v>
      </c>
      <c r="G15" s="75"/>
      <c r="H15" s="76"/>
      <c r="I15" s="76"/>
      <c r="J15" s="76"/>
      <c r="K15" s="77"/>
    </row>
    <row r="16" spans="1:14">
      <c r="B16" s="73">
        <v>300</v>
      </c>
      <c r="C16" s="8" t="s">
        <v>20</v>
      </c>
      <c r="D16" s="20">
        <v>2.3546</v>
      </c>
      <c r="E16" s="20">
        <v>2.5716999999999999</v>
      </c>
      <c r="F16" s="20">
        <f t="shared" si="4"/>
        <v>0.21709999999999985</v>
      </c>
      <c r="G16" s="75">
        <f t="shared" ref="G16" si="16" xml:space="preserve"> 0.5-(F16+F17)</f>
        <v>3.1200000000000117E-2</v>
      </c>
      <c r="H16" s="76">
        <f t="shared" ref="H16" si="17">(F17*100)/0.5</f>
        <v>50.34</v>
      </c>
      <c r="I16" s="76">
        <f t="shared" ref="I16:J16" si="18">F16*100/0.5</f>
        <v>43.419999999999973</v>
      </c>
      <c r="J16" s="76">
        <f t="shared" si="18"/>
        <v>6.2400000000000233</v>
      </c>
      <c r="K16" s="77">
        <f t="shared" si="12"/>
        <v>100</v>
      </c>
    </row>
    <row r="17" spans="1:11" ht="15" thickBot="1">
      <c r="B17" s="74"/>
      <c r="C17" s="8" t="s">
        <v>21</v>
      </c>
      <c r="D17" s="20">
        <v>2.3195000000000001</v>
      </c>
      <c r="E17" s="20">
        <v>2.5712000000000002</v>
      </c>
      <c r="F17" s="20">
        <f t="shared" si="4"/>
        <v>0.25170000000000003</v>
      </c>
      <c r="G17" s="75"/>
      <c r="H17" s="76"/>
      <c r="I17" s="76"/>
      <c r="J17" s="76"/>
      <c r="K17" s="77"/>
    </row>
    <row r="18" spans="1:11">
      <c r="B18" s="73">
        <v>600</v>
      </c>
      <c r="C18" s="8" t="s">
        <v>20</v>
      </c>
      <c r="D18" s="20">
        <v>2.3121</v>
      </c>
      <c r="E18" s="20">
        <v>2.6446999999999998</v>
      </c>
      <c r="F18" s="20">
        <f t="shared" si="4"/>
        <v>0.33259999999999978</v>
      </c>
      <c r="G18" s="75">
        <f t="shared" ref="G18" si="19" xml:space="preserve"> 0.5-(F18+F19)</f>
        <v>2.7099999999999902E-2</v>
      </c>
      <c r="H18" s="76">
        <f t="shared" ref="H18" si="20">(F19*100)/0.5</f>
        <v>28.060000000000063</v>
      </c>
      <c r="I18" s="76">
        <f t="shared" ref="I18:J18" si="21">F18*100/0.5</f>
        <v>66.519999999999953</v>
      </c>
      <c r="J18" s="76">
        <f t="shared" si="21"/>
        <v>5.4199999999999804</v>
      </c>
      <c r="K18" s="77">
        <f t="shared" si="12"/>
        <v>100</v>
      </c>
    </row>
    <row r="19" spans="1:11" ht="15" thickBot="1">
      <c r="B19" s="74"/>
      <c r="C19" s="8" t="s">
        <v>21</v>
      </c>
      <c r="D19" s="20">
        <v>2.2873999999999999</v>
      </c>
      <c r="E19" s="20">
        <v>2.4277000000000002</v>
      </c>
      <c r="F19" s="20">
        <f t="shared" si="4"/>
        <v>0.14030000000000031</v>
      </c>
      <c r="G19" s="75"/>
      <c r="H19" s="76"/>
      <c r="I19" s="76"/>
      <c r="J19" s="76"/>
      <c r="K19" s="77"/>
    </row>
    <row r="20" spans="1:11">
      <c r="B20" s="73">
        <v>1000</v>
      </c>
      <c r="C20" s="8" t="s">
        <v>20</v>
      </c>
      <c r="D20" s="20">
        <v>2.3239999999999998</v>
      </c>
      <c r="E20" s="20">
        <v>2.6901000000000002</v>
      </c>
      <c r="F20" s="20">
        <f t="shared" si="4"/>
        <v>0.36610000000000031</v>
      </c>
      <c r="G20" s="75">
        <f t="shared" ref="G20" si="22" xml:space="preserve"> 0.5-(F20+F21)</f>
        <v>2.0099999999999785E-2</v>
      </c>
      <c r="H20" s="76">
        <f t="shared" ref="H20" si="23">(F21*100)/0.5</f>
        <v>22.75999999999998</v>
      </c>
      <c r="I20" s="76">
        <f t="shared" ref="I20:J20" si="24">F20*100/0.5</f>
        <v>73.220000000000056</v>
      </c>
      <c r="J20" s="76">
        <f t="shared" si="24"/>
        <v>4.0199999999999569</v>
      </c>
      <c r="K20" s="77">
        <f t="shared" si="12"/>
        <v>99.999999999999986</v>
      </c>
    </row>
    <row r="21" spans="1:11" ht="15" thickBot="1">
      <c r="B21" s="74"/>
      <c r="C21" s="5" t="s">
        <v>21</v>
      </c>
      <c r="D21" s="21">
        <v>2.3172999999999999</v>
      </c>
      <c r="E21" s="21">
        <v>2.4310999999999998</v>
      </c>
      <c r="F21" s="21">
        <f>E21-D21</f>
        <v>0.1137999999999999</v>
      </c>
      <c r="G21" s="78"/>
      <c r="H21" s="79"/>
      <c r="I21" s="79"/>
      <c r="J21" s="79"/>
      <c r="K21" s="80"/>
    </row>
    <row r="22" spans="1:11" ht="15" thickBot="1">
      <c r="A22" t="s">
        <v>9</v>
      </c>
      <c r="B22" s="73">
        <v>0</v>
      </c>
      <c r="C22" s="1" t="s">
        <v>20</v>
      </c>
      <c r="D22" s="22">
        <v>2.2989000000000002</v>
      </c>
      <c r="E22" s="23">
        <v>2.3189000000000002</v>
      </c>
      <c r="F22" s="21">
        <f t="shared" ref="F22:F45" si="25">E22-D22</f>
        <v>2.0000000000000018E-2</v>
      </c>
      <c r="G22" s="75">
        <f t="shared" ref="G22" si="26" xml:space="preserve"> 0.5-(F22+F23)</f>
        <v>3.1099999999999905E-2</v>
      </c>
      <c r="H22" s="76">
        <f t="shared" ref="H22" si="27">(F23*100)/0.5</f>
        <v>89.780000000000015</v>
      </c>
      <c r="I22" s="76">
        <f t="shared" ref="I22:J22" si="28">F22*100/0.5</f>
        <v>4.0000000000000036</v>
      </c>
      <c r="J22" s="76">
        <f t="shared" si="28"/>
        <v>6.2199999999999811</v>
      </c>
      <c r="K22" s="77">
        <f t="shared" si="12"/>
        <v>100</v>
      </c>
    </row>
    <row r="23" spans="1:11" ht="15" thickBot="1">
      <c r="B23" s="74"/>
      <c r="C23" s="8" t="s">
        <v>21</v>
      </c>
      <c r="D23" s="20">
        <v>2.3111999999999999</v>
      </c>
      <c r="E23" s="23">
        <v>2.7601</v>
      </c>
      <c r="F23" s="21">
        <f t="shared" si="25"/>
        <v>0.44890000000000008</v>
      </c>
      <c r="G23" s="75"/>
      <c r="H23" s="76"/>
      <c r="I23" s="76"/>
      <c r="J23" s="76"/>
      <c r="K23" s="77"/>
    </row>
    <row r="24" spans="1:11" ht="15" thickBot="1">
      <c r="B24" s="73">
        <v>300</v>
      </c>
      <c r="C24" s="8" t="s">
        <v>20</v>
      </c>
      <c r="D24" s="20">
        <v>2.3365999999999998</v>
      </c>
      <c r="E24" s="23">
        <v>2.5868000000000002</v>
      </c>
      <c r="F24" s="21">
        <f t="shared" si="25"/>
        <v>0.25020000000000042</v>
      </c>
      <c r="G24" s="75">
        <f t="shared" ref="G24" si="29" xml:space="preserve"> 0.5-(F24+F25)</f>
        <v>2.1799999999999375E-2</v>
      </c>
      <c r="H24" s="76">
        <f t="shared" ref="H24" si="30">(F25*100)/0.5</f>
        <v>45.600000000000037</v>
      </c>
      <c r="I24" s="76">
        <f t="shared" ref="I24:J24" si="31">F24*100/0.5</f>
        <v>50.040000000000084</v>
      </c>
      <c r="J24" s="76">
        <f t="shared" si="31"/>
        <v>4.3599999999998751</v>
      </c>
      <c r="K24" s="77">
        <f t="shared" si="12"/>
        <v>100</v>
      </c>
    </row>
    <row r="25" spans="1:11" ht="15" thickBot="1">
      <c r="B25" s="74"/>
      <c r="C25" s="8" t="s">
        <v>21</v>
      </c>
      <c r="D25" s="20">
        <v>2.3195999999999999</v>
      </c>
      <c r="E25" s="23">
        <v>2.5476000000000001</v>
      </c>
      <c r="F25" s="21">
        <f t="shared" si="25"/>
        <v>0.2280000000000002</v>
      </c>
      <c r="G25" s="75"/>
      <c r="H25" s="76"/>
      <c r="I25" s="76"/>
      <c r="J25" s="76"/>
      <c r="K25" s="77"/>
    </row>
    <row r="26" spans="1:11" ht="15" thickBot="1">
      <c r="B26" s="73">
        <v>600</v>
      </c>
      <c r="C26" s="11" t="s">
        <v>20</v>
      </c>
      <c r="D26" s="24">
        <v>2.3018999999999998</v>
      </c>
      <c r="E26" s="23">
        <v>2.6414</v>
      </c>
      <c r="F26" s="21">
        <f t="shared" si="25"/>
        <v>0.33950000000000014</v>
      </c>
      <c r="G26" s="75">
        <f t="shared" ref="G26" si="32" xml:space="preserve"> 0.5-(F26+F27)</f>
        <v>2.3199999999999665E-2</v>
      </c>
      <c r="H26" s="76">
        <f t="shared" ref="H26" si="33">(F27*100)/0.5</f>
        <v>27.46000000000004</v>
      </c>
      <c r="I26" s="76">
        <f t="shared" ref="I26:J26" si="34">F26*100/0.5</f>
        <v>67.900000000000034</v>
      </c>
      <c r="J26" s="76">
        <f t="shared" si="34"/>
        <v>4.6399999999999331</v>
      </c>
      <c r="K26" s="81">
        <f t="shared" si="12"/>
        <v>100</v>
      </c>
    </row>
    <row r="27" spans="1:11" ht="15" thickBot="1">
      <c r="B27" s="74"/>
      <c r="C27" s="11" t="s">
        <v>21</v>
      </c>
      <c r="D27" s="20">
        <v>2.3294999999999999</v>
      </c>
      <c r="E27" s="23">
        <v>2.4668000000000001</v>
      </c>
      <c r="F27" s="21">
        <f t="shared" si="25"/>
        <v>0.1373000000000002</v>
      </c>
      <c r="G27" s="75"/>
      <c r="H27" s="76"/>
      <c r="I27" s="76"/>
      <c r="J27" s="76"/>
      <c r="K27" s="81"/>
    </row>
    <row r="28" spans="1:11" ht="15" thickBot="1">
      <c r="B28" s="73">
        <v>1000</v>
      </c>
      <c r="C28" s="8" t="s">
        <v>20</v>
      </c>
      <c r="D28" s="20">
        <v>2.2597</v>
      </c>
      <c r="E28" s="23">
        <v>2.6671999999999998</v>
      </c>
      <c r="F28" s="21">
        <f t="shared" si="25"/>
        <v>0.40749999999999975</v>
      </c>
      <c r="G28" s="75">
        <f t="shared" ref="G28" si="35" xml:space="preserve"> 0.5-(F28+F29)</f>
        <v>2.2000000000000242E-2</v>
      </c>
      <c r="H28" s="76">
        <f t="shared" ref="H28" si="36">(F29*100)/0.5</f>
        <v>14.100000000000001</v>
      </c>
      <c r="I28" s="76">
        <f t="shared" ref="I28:J28" si="37">F28*100/0.5</f>
        <v>81.499999999999943</v>
      </c>
      <c r="J28" s="76">
        <f t="shared" si="37"/>
        <v>4.4000000000000483</v>
      </c>
      <c r="K28" s="77">
        <f t="shared" si="12"/>
        <v>99.999999999999986</v>
      </c>
    </row>
    <row r="29" spans="1:11" ht="15" thickBot="1">
      <c r="B29" s="74"/>
      <c r="C29" s="5" t="s">
        <v>21</v>
      </c>
      <c r="D29" s="21">
        <v>2.2900999999999998</v>
      </c>
      <c r="E29" s="23">
        <v>2.3605999999999998</v>
      </c>
      <c r="F29" s="21">
        <f t="shared" si="25"/>
        <v>7.0500000000000007E-2</v>
      </c>
      <c r="G29" s="78"/>
      <c r="H29" s="79"/>
      <c r="I29" s="79"/>
      <c r="J29" s="79"/>
      <c r="K29" s="80"/>
    </row>
    <row r="30" spans="1:11">
      <c r="A30" t="s">
        <v>10</v>
      </c>
      <c r="B30" s="73">
        <v>0</v>
      </c>
      <c r="C30" s="1" t="s">
        <v>20</v>
      </c>
      <c r="D30" s="22">
        <v>2.2980999999999998</v>
      </c>
      <c r="E30" s="22">
        <v>2.3241000000000001</v>
      </c>
      <c r="F30" s="22">
        <f t="shared" si="25"/>
        <v>2.6000000000000245E-2</v>
      </c>
      <c r="G30" s="75">
        <f t="shared" ref="G30" si="38" xml:space="preserve"> 0.5-(F30+F31)</f>
        <v>2.7899999999999814E-2</v>
      </c>
      <c r="H30" s="76">
        <f t="shared" ref="H30" si="39">(F31*100)/0.5</f>
        <v>89.219999999999985</v>
      </c>
      <c r="I30" s="76">
        <f t="shared" ref="I30:J30" si="40">F30*100/0.5</f>
        <v>5.200000000000049</v>
      </c>
      <c r="J30" s="76">
        <f t="shared" si="40"/>
        <v>5.5799999999999628</v>
      </c>
      <c r="K30" s="77">
        <f t="shared" ref="K30" si="41">H30+I30+J30</f>
        <v>100</v>
      </c>
    </row>
    <row r="31" spans="1:11" ht="15" thickBot="1">
      <c r="B31" s="74"/>
      <c r="C31" s="8" t="s">
        <v>21</v>
      </c>
      <c r="D31" s="20">
        <v>2.2782</v>
      </c>
      <c r="E31" s="20">
        <v>2.7242999999999999</v>
      </c>
      <c r="F31" s="20">
        <f t="shared" si="25"/>
        <v>0.44609999999999994</v>
      </c>
      <c r="G31" s="75"/>
      <c r="H31" s="76"/>
      <c r="I31" s="76"/>
      <c r="J31" s="76"/>
      <c r="K31" s="77"/>
    </row>
    <row r="32" spans="1:11">
      <c r="B32" s="73">
        <v>300</v>
      </c>
      <c r="C32" s="8" t="s">
        <v>20</v>
      </c>
      <c r="D32" s="20">
        <v>2.2774000000000001</v>
      </c>
      <c r="E32" s="20">
        <v>2.4752999999999998</v>
      </c>
      <c r="F32" s="20">
        <f t="shared" si="25"/>
        <v>0.19789999999999974</v>
      </c>
      <c r="G32" s="75">
        <f t="shared" ref="G32" si="42" xml:space="preserve"> 0.5-(F32+F33)</f>
        <v>3.010000000000046E-2</v>
      </c>
      <c r="H32" s="76">
        <f t="shared" ref="H32" si="43">(F33*100)/0.5</f>
        <v>54.399999999999963</v>
      </c>
      <c r="I32" s="76">
        <f t="shared" ref="I32:J32" si="44">F32*100/0.5</f>
        <v>39.579999999999949</v>
      </c>
      <c r="J32" s="76">
        <f t="shared" si="44"/>
        <v>6.0200000000000919</v>
      </c>
      <c r="K32" s="77">
        <f t="shared" ref="K32" si="45">H32+I32+J32</f>
        <v>100</v>
      </c>
    </row>
    <row r="33" spans="1:11" ht="15" thickBot="1">
      <c r="B33" s="74"/>
      <c r="C33" s="8" t="s">
        <v>21</v>
      </c>
      <c r="D33" s="20">
        <v>2.2829000000000002</v>
      </c>
      <c r="E33" s="20">
        <v>2.5548999999999999</v>
      </c>
      <c r="F33" s="20">
        <f t="shared" si="25"/>
        <v>0.2719999999999998</v>
      </c>
      <c r="G33" s="75"/>
      <c r="H33" s="76"/>
      <c r="I33" s="76"/>
      <c r="J33" s="76"/>
      <c r="K33" s="77"/>
    </row>
    <row r="34" spans="1:11">
      <c r="B34" s="73">
        <v>600</v>
      </c>
      <c r="C34" s="11" t="s">
        <v>20</v>
      </c>
      <c r="D34" s="24">
        <v>2.3197999999999999</v>
      </c>
      <c r="E34" s="24">
        <v>2.6152000000000002</v>
      </c>
      <c r="F34" s="24">
        <f t="shared" si="25"/>
        <v>0.29540000000000033</v>
      </c>
      <c r="G34" s="75">
        <f t="shared" ref="G34" si="46" xml:space="preserve"> 0.5-(F34+F35)</f>
        <v>3.1199999999999672E-2</v>
      </c>
      <c r="H34" s="76">
        <f t="shared" ref="H34" si="47">(F35*100)/0.5</f>
        <v>34.68</v>
      </c>
      <c r="I34" s="76">
        <f t="shared" ref="I34:J34" si="48">F34*100/0.5</f>
        <v>59.080000000000069</v>
      </c>
      <c r="J34" s="76">
        <f t="shared" si="48"/>
        <v>6.2399999999999345</v>
      </c>
      <c r="K34" s="81">
        <f t="shared" ref="K34" si="49">H34+I34+J34</f>
        <v>100.00000000000001</v>
      </c>
    </row>
    <row r="35" spans="1:11" ht="15" thickBot="1">
      <c r="B35" s="74"/>
      <c r="C35" s="11" t="s">
        <v>21</v>
      </c>
      <c r="D35" s="24">
        <v>2.3188</v>
      </c>
      <c r="E35" s="20">
        <v>2.4922</v>
      </c>
      <c r="F35" s="24">
        <f t="shared" si="25"/>
        <v>0.1734</v>
      </c>
      <c r="G35" s="75"/>
      <c r="H35" s="76"/>
      <c r="I35" s="76"/>
      <c r="J35" s="76"/>
      <c r="K35" s="81"/>
    </row>
    <row r="36" spans="1:11">
      <c r="B36" s="73">
        <v>1000</v>
      </c>
      <c r="C36" s="8" t="s">
        <v>20</v>
      </c>
      <c r="D36" s="20">
        <v>2.2761</v>
      </c>
      <c r="E36" s="20">
        <v>2.6383999999999999</v>
      </c>
      <c r="F36" s="20">
        <f t="shared" si="25"/>
        <v>0.36229999999999984</v>
      </c>
      <c r="G36" s="75">
        <f t="shared" ref="G36" si="50" xml:space="preserve"> 0.5-(F36+F37)</f>
        <v>3.2300000000000217E-2</v>
      </c>
      <c r="H36" s="76">
        <f t="shared" ref="H36" si="51">(F37*100)/0.5</f>
        <v>21.079999999999988</v>
      </c>
      <c r="I36" s="76">
        <f t="shared" ref="I36:J36" si="52">F36*100/0.5</f>
        <v>72.459999999999965</v>
      </c>
      <c r="J36" s="76">
        <f t="shared" si="52"/>
        <v>6.4600000000000435</v>
      </c>
      <c r="K36" s="77">
        <f t="shared" ref="K36" si="53">H36+I36+J36</f>
        <v>100</v>
      </c>
    </row>
    <row r="37" spans="1:11" ht="15" thickBot="1">
      <c r="B37" s="74"/>
      <c r="C37" s="5" t="s">
        <v>21</v>
      </c>
      <c r="D37" s="21">
        <v>2.3513000000000002</v>
      </c>
      <c r="E37" s="21">
        <v>2.4567000000000001</v>
      </c>
      <c r="F37" s="21">
        <f t="shared" si="25"/>
        <v>0.10539999999999994</v>
      </c>
      <c r="G37" s="78"/>
      <c r="H37" s="79"/>
      <c r="I37" s="79"/>
      <c r="J37" s="79"/>
      <c r="K37" s="80"/>
    </row>
    <row r="38" spans="1:11">
      <c r="A38" t="s">
        <v>11</v>
      </c>
      <c r="B38" s="73">
        <v>0</v>
      </c>
      <c r="C38" s="1" t="s">
        <v>20</v>
      </c>
      <c r="D38" s="22">
        <v>2.2928000000000002</v>
      </c>
      <c r="E38" s="22">
        <v>2.3146</v>
      </c>
      <c r="F38" s="22">
        <f t="shared" si="25"/>
        <v>2.179999999999982E-2</v>
      </c>
      <c r="G38" s="75">
        <f t="shared" ref="G38" si="54" xml:space="preserve"> 0.5-(F38+F39)</f>
        <v>3.010000000000046E-2</v>
      </c>
      <c r="H38" s="76">
        <f t="shared" ref="H38" si="55">(F39*100)/0.5</f>
        <v>89.619999999999948</v>
      </c>
      <c r="I38" s="76">
        <f t="shared" ref="I38:J38" si="56">F38*100/0.5</f>
        <v>4.3599999999999639</v>
      </c>
      <c r="J38" s="76">
        <f t="shared" si="56"/>
        <v>6.0200000000000919</v>
      </c>
      <c r="K38" s="77">
        <f t="shared" ref="K38" si="57">H38+I38+J38</f>
        <v>100</v>
      </c>
    </row>
    <row r="39" spans="1:11" ht="15" thickBot="1">
      <c r="B39" s="74"/>
      <c r="C39" s="8" t="s">
        <v>21</v>
      </c>
      <c r="D39" s="20">
        <v>2.3031000000000001</v>
      </c>
      <c r="E39" s="20">
        <v>2.7511999999999999</v>
      </c>
      <c r="F39" s="20">
        <f t="shared" si="25"/>
        <v>0.44809999999999972</v>
      </c>
      <c r="G39" s="75"/>
      <c r="H39" s="76"/>
      <c r="I39" s="76"/>
      <c r="J39" s="76"/>
      <c r="K39" s="77"/>
    </row>
    <row r="40" spans="1:11">
      <c r="B40" s="73">
        <v>300</v>
      </c>
      <c r="C40" s="8" t="s">
        <v>20</v>
      </c>
      <c r="D40" s="20">
        <v>2.331</v>
      </c>
      <c r="E40" s="20">
        <v>2.5847000000000002</v>
      </c>
      <c r="F40" s="20">
        <f t="shared" si="25"/>
        <v>0.25370000000000026</v>
      </c>
      <c r="G40" s="75">
        <f t="shared" ref="G40" si="58" xml:space="preserve"> 0.5-(F40+F41)</f>
        <v>3.7900000000000045E-2</v>
      </c>
      <c r="H40" s="76">
        <f t="shared" ref="H40" si="59">(F41*100)/0.5</f>
        <v>41.679999999999936</v>
      </c>
      <c r="I40" s="76">
        <f t="shared" ref="I40:J40" si="60">F40*100/0.5</f>
        <v>50.740000000000052</v>
      </c>
      <c r="J40" s="76">
        <f t="shared" si="60"/>
        <v>7.580000000000009</v>
      </c>
      <c r="K40" s="77">
        <f t="shared" ref="K40" si="61">H40+I40+J40</f>
        <v>100</v>
      </c>
    </row>
    <row r="41" spans="1:11" ht="15" thickBot="1">
      <c r="B41" s="74"/>
      <c r="C41" s="8" t="s">
        <v>21</v>
      </c>
      <c r="D41" s="20">
        <v>2.3077000000000001</v>
      </c>
      <c r="E41" s="20">
        <v>2.5160999999999998</v>
      </c>
      <c r="F41" s="20">
        <f t="shared" si="25"/>
        <v>0.2083999999999997</v>
      </c>
      <c r="G41" s="75"/>
      <c r="H41" s="76"/>
      <c r="I41" s="76"/>
      <c r="J41" s="76"/>
      <c r="K41" s="77"/>
    </row>
    <row r="42" spans="1:11">
      <c r="B42" s="73">
        <v>600</v>
      </c>
      <c r="C42" s="11" t="s">
        <v>20</v>
      </c>
      <c r="D42" s="24">
        <v>2.3172999999999999</v>
      </c>
      <c r="E42" s="24">
        <v>2.6886999999999999</v>
      </c>
      <c r="F42" s="24">
        <f t="shared" si="25"/>
        <v>0.37139999999999995</v>
      </c>
      <c r="G42" s="75">
        <f t="shared" ref="G42" si="62" xml:space="preserve"> 0.5-(F42+F43)</f>
        <v>1.7200000000000326E-2</v>
      </c>
      <c r="H42" s="76">
        <f t="shared" ref="H42" si="63">(F43*100)/0.5</f>
        <v>22.279999999999944</v>
      </c>
      <c r="I42" s="76">
        <f t="shared" ref="I42:J42" si="64">F42*100/0.5</f>
        <v>74.279999999999987</v>
      </c>
      <c r="J42" s="76">
        <f t="shared" si="64"/>
        <v>3.4400000000000652</v>
      </c>
      <c r="K42" s="81">
        <f t="shared" ref="K42" si="65">H42+I42+J42</f>
        <v>100</v>
      </c>
    </row>
    <row r="43" spans="1:11" ht="15" thickBot="1">
      <c r="B43" s="74"/>
      <c r="C43" s="11" t="s">
        <v>21</v>
      </c>
      <c r="D43" s="24">
        <v>2.2343000000000002</v>
      </c>
      <c r="E43" s="20">
        <v>2.3456999999999999</v>
      </c>
      <c r="F43" s="24">
        <f t="shared" si="25"/>
        <v>0.11139999999999972</v>
      </c>
      <c r="G43" s="75"/>
      <c r="H43" s="76"/>
      <c r="I43" s="76"/>
      <c r="J43" s="76"/>
      <c r="K43" s="81"/>
    </row>
    <row r="44" spans="1:11">
      <c r="B44" s="73">
        <v>1000</v>
      </c>
      <c r="C44" s="8" t="s">
        <v>20</v>
      </c>
      <c r="D44" s="20">
        <v>2.2778</v>
      </c>
      <c r="E44" s="20">
        <v>2.7023000000000001</v>
      </c>
      <c r="F44" s="20">
        <f t="shared" si="25"/>
        <v>0.4245000000000001</v>
      </c>
      <c r="G44" s="75">
        <f t="shared" ref="G44" si="66" xml:space="preserve"> 0.5-(F44+F45)</f>
        <v>2.4499999999999744E-2</v>
      </c>
      <c r="H44" s="76">
        <f t="shared" ref="H44" si="67">(F45*100)/0.5</f>
        <v>10.200000000000031</v>
      </c>
      <c r="I44" s="76">
        <f t="shared" ref="I44:J44" si="68">F44*100/0.5</f>
        <v>84.90000000000002</v>
      </c>
      <c r="J44" s="76">
        <f t="shared" si="68"/>
        <v>4.8999999999999488</v>
      </c>
      <c r="K44" s="77">
        <f t="shared" ref="K44" si="69">H44+I44+J44</f>
        <v>100</v>
      </c>
    </row>
    <row r="45" spans="1:11" ht="15" thickBot="1">
      <c r="B45" s="74"/>
      <c r="C45" s="5" t="s">
        <v>21</v>
      </c>
      <c r="D45" s="21">
        <v>2.2553999999999998</v>
      </c>
      <c r="E45" s="21">
        <v>2.3064</v>
      </c>
      <c r="F45" s="21">
        <f t="shared" si="25"/>
        <v>5.1000000000000156E-2</v>
      </c>
      <c r="G45" s="78"/>
      <c r="H45" s="79"/>
      <c r="I45" s="79"/>
      <c r="J45" s="79"/>
      <c r="K45" s="80"/>
    </row>
  </sheetData>
  <mergeCells count="120">
    <mergeCell ref="B44:B45"/>
    <mergeCell ref="G44:G45"/>
    <mergeCell ref="H44:H45"/>
    <mergeCell ref="I44:I45"/>
    <mergeCell ref="J44:J45"/>
    <mergeCell ref="K44:K45"/>
    <mergeCell ref="B42:B43"/>
    <mergeCell ref="G42:G43"/>
    <mergeCell ref="H42:H43"/>
    <mergeCell ref="I42:I43"/>
    <mergeCell ref="J42:J43"/>
    <mergeCell ref="K42:K43"/>
    <mergeCell ref="B40:B41"/>
    <mergeCell ref="G40:G41"/>
    <mergeCell ref="H40:H41"/>
    <mergeCell ref="I40:I41"/>
    <mergeCell ref="J40:J41"/>
    <mergeCell ref="K40:K41"/>
    <mergeCell ref="B38:B39"/>
    <mergeCell ref="G38:G39"/>
    <mergeCell ref="H38:H39"/>
    <mergeCell ref="I38:I39"/>
    <mergeCell ref="J38:J39"/>
    <mergeCell ref="K38:K39"/>
    <mergeCell ref="B36:B37"/>
    <mergeCell ref="G36:G37"/>
    <mergeCell ref="H36:H37"/>
    <mergeCell ref="I36:I37"/>
    <mergeCell ref="J36:J37"/>
    <mergeCell ref="K36:K37"/>
    <mergeCell ref="B34:B35"/>
    <mergeCell ref="G34:G35"/>
    <mergeCell ref="H34:H35"/>
    <mergeCell ref="I34:I35"/>
    <mergeCell ref="J34:J35"/>
    <mergeCell ref="K34:K35"/>
    <mergeCell ref="B32:B33"/>
    <mergeCell ref="G32:G33"/>
    <mergeCell ref="H32:H33"/>
    <mergeCell ref="I32:I33"/>
    <mergeCell ref="J32:J33"/>
    <mergeCell ref="K32:K33"/>
    <mergeCell ref="B30:B31"/>
    <mergeCell ref="G30:G31"/>
    <mergeCell ref="H30:H31"/>
    <mergeCell ref="I30:I31"/>
    <mergeCell ref="J30:J31"/>
    <mergeCell ref="K30:K31"/>
    <mergeCell ref="B28:B29"/>
    <mergeCell ref="G28:G29"/>
    <mergeCell ref="H28:H29"/>
    <mergeCell ref="I28:I29"/>
    <mergeCell ref="J28:J29"/>
    <mergeCell ref="K28:K29"/>
    <mergeCell ref="B26:B27"/>
    <mergeCell ref="G26:G27"/>
    <mergeCell ref="H26:H27"/>
    <mergeCell ref="I26:I27"/>
    <mergeCell ref="J26:J27"/>
    <mergeCell ref="K26:K27"/>
    <mergeCell ref="B24:B25"/>
    <mergeCell ref="G24:G25"/>
    <mergeCell ref="H24:H25"/>
    <mergeCell ref="I24:I25"/>
    <mergeCell ref="J24:J25"/>
    <mergeCell ref="K24:K25"/>
    <mergeCell ref="B22:B23"/>
    <mergeCell ref="G22:G23"/>
    <mergeCell ref="H22:H23"/>
    <mergeCell ref="I22:I23"/>
    <mergeCell ref="J22:J23"/>
    <mergeCell ref="K22:K23"/>
    <mergeCell ref="B20:B21"/>
    <mergeCell ref="G20:G21"/>
    <mergeCell ref="H20:H21"/>
    <mergeCell ref="I20:I21"/>
    <mergeCell ref="J20:J21"/>
    <mergeCell ref="K20:K21"/>
    <mergeCell ref="B18:B19"/>
    <mergeCell ref="G18:G19"/>
    <mergeCell ref="H18:H19"/>
    <mergeCell ref="I18:I19"/>
    <mergeCell ref="J18:J19"/>
    <mergeCell ref="K18:K19"/>
    <mergeCell ref="B16:B17"/>
    <mergeCell ref="G16:G17"/>
    <mergeCell ref="H16:H17"/>
    <mergeCell ref="I16:I17"/>
    <mergeCell ref="J16:J17"/>
    <mergeCell ref="K16:K17"/>
    <mergeCell ref="B14:B15"/>
    <mergeCell ref="G14:G15"/>
    <mergeCell ref="H14:H15"/>
    <mergeCell ref="I14:I15"/>
    <mergeCell ref="J14:J15"/>
    <mergeCell ref="K14:K15"/>
    <mergeCell ref="B12:B13"/>
    <mergeCell ref="G12:G13"/>
    <mergeCell ref="H12:H13"/>
    <mergeCell ref="I12:I13"/>
    <mergeCell ref="J12:J13"/>
    <mergeCell ref="K12:K13"/>
    <mergeCell ref="B10:B11"/>
    <mergeCell ref="G10:G11"/>
    <mergeCell ref="H10:H11"/>
    <mergeCell ref="I10:I11"/>
    <mergeCell ref="J10:J11"/>
    <mergeCell ref="K10:K11"/>
    <mergeCell ref="B8:B9"/>
    <mergeCell ref="G8:G9"/>
    <mergeCell ref="H8:H9"/>
    <mergeCell ref="I8:I9"/>
    <mergeCell ref="J8:J9"/>
    <mergeCell ref="K8:K9"/>
    <mergeCell ref="B6:B7"/>
    <mergeCell ref="G6:G7"/>
    <mergeCell ref="H6:H7"/>
    <mergeCell ref="I6:I7"/>
    <mergeCell ref="J6:J7"/>
    <mergeCell ref="K6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4"/>
  <sheetViews>
    <sheetView zoomScale="115" zoomScaleNormal="115" workbookViewId="0">
      <selection sqref="A1:K24"/>
    </sheetView>
  </sheetViews>
  <sheetFormatPr defaultRowHeight="14.4"/>
  <cols>
    <col min="2" max="2" width="16.5546875" customWidth="1"/>
    <col min="3" max="3" width="20.44140625" customWidth="1"/>
    <col min="5" max="5" width="22.109375" customWidth="1"/>
    <col min="6" max="6" width="13.109375" customWidth="1"/>
    <col min="7" max="7" width="20.44140625" customWidth="1"/>
    <col min="8" max="8" width="18.5546875" customWidth="1"/>
    <col min="9" max="9" width="14.5546875" customWidth="1"/>
    <col min="11" max="11" width="21.6640625" customWidth="1"/>
  </cols>
  <sheetData>
    <row r="1" spans="1:11">
      <c r="A1" t="s">
        <v>22</v>
      </c>
    </row>
    <row r="2" spans="1:11" ht="15" thickBot="1">
      <c r="E2" t="s">
        <v>30</v>
      </c>
      <c r="G2" t="s">
        <v>31</v>
      </c>
    </row>
    <row r="3" spans="1:11">
      <c r="A3" s="2" t="s">
        <v>28</v>
      </c>
      <c r="B3" s="3" t="s">
        <v>23</v>
      </c>
      <c r="C3" s="3" t="s">
        <v>24</v>
      </c>
      <c r="D3" s="3" t="s">
        <v>25</v>
      </c>
      <c r="E3" s="3" t="s">
        <v>29</v>
      </c>
      <c r="F3" s="50" t="s">
        <v>26</v>
      </c>
      <c r="G3" s="3" t="s">
        <v>50</v>
      </c>
      <c r="H3" s="3" t="s">
        <v>27</v>
      </c>
      <c r="I3" s="50" t="s">
        <v>32</v>
      </c>
      <c r="J3" s="4"/>
      <c r="K3" s="82"/>
    </row>
    <row r="4" spans="1:11" ht="16.2" thickBot="1">
      <c r="A4" s="14"/>
      <c r="B4" s="15"/>
      <c r="C4" s="15"/>
      <c r="D4" s="15"/>
      <c r="E4" s="15"/>
      <c r="F4" s="51" t="s">
        <v>52</v>
      </c>
      <c r="G4" s="15"/>
      <c r="H4" s="15"/>
      <c r="I4" s="51" t="s">
        <v>51</v>
      </c>
      <c r="J4" s="13" t="s">
        <v>53</v>
      </c>
      <c r="K4" s="83"/>
    </row>
    <row r="5" spans="1:11">
      <c r="A5" s="2" t="s">
        <v>7</v>
      </c>
      <c r="B5" s="3">
        <v>0.5</v>
      </c>
      <c r="C5" s="16">
        <v>181.56</v>
      </c>
      <c r="D5" s="16">
        <v>0</v>
      </c>
      <c r="E5" s="45">
        <v>398.32</v>
      </c>
      <c r="F5" s="52">
        <f>E5-D5-C5-B5</f>
        <v>216.26</v>
      </c>
      <c r="G5" s="48">
        <v>391.21</v>
      </c>
      <c r="H5" s="47">
        <v>2.7341000000000002</v>
      </c>
      <c r="I5" s="52">
        <f>G5-H5-C5</f>
        <v>206.91589999999997</v>
      </c>
      <c r="J5" s="47">
        <f>F5-I5</f>
        <v>9.3441000000000258</v>
      </c>
      <c r="K5" s="47">
        <f>(J5/F5)*100</f>
        <v>4.3207712938130154</v>
      </c>
    </row>
    <row r="6" spans="1:11">
      <c r="A6" s="14"/>
      <c r="B6" s="15">
        <v>0.5</v>
      </c>
      <c r="C6" s="17">
        <v>187.42</v>
      </c>
      <c r="D6" s="17">
        <v>0.3</v>
      </c>
      <c r="E6" s="34">
        <v>399.52</v>
      </c>
      <c r="F6" s="53">
        <f t="shared" ref="F6:F24" si="0">E6-D6-C6-B6</f>
        <v>211.29999999999998</v>
      </c>
      <c r="G6" s="12">
        <v>366.51</v>
      </c>
      <c r="H6" s="43">
        <v>2.6345000000000001</v>
      </c>
      <c r="I6" s="53">
        <f t="shared" ref="I6:I24" si="1">G6-H6-C6</f>
        <v>176.4555</v>
      </c>
      <c r="J6" s="43">
        <f t="shared" ref="J6:J24" si="2">F6-I6</f>
        <v>34.844499999999982</v>
      </c>
      <c r="K6" s="43">
        <f t="shared" ref="K6:K24" si="3">(J6/F6)*100</f>
        <v>16.490534784666345</v>
      </c>
    </row>
    <row r="7" spans="1:11">
      <c r="A7" s="14"/>
      <c r="B7" s="15">
        <v>0.5</v>
      </c>
      <c r="C7" s="17">
        <v>181.64</v>
      </c>
      <c r="D7" s="17">
        <v>0.6</v>
      </c>
      <c r="E7" s="34">
        <v>394.01</v>
      </c>
      <c r="F7" s="53">
        <f t="shared" si="0"/>
        <v>211.26999999999998</v>
      </c>
      <c r="G7" s="12">
        <v>353.74</v>
      </c>
      <c r="H7" s="43">
        <v>2.5678000000000001</v>
      </c>
      <c r="I7" s="53">
        <f t="shared" si="1"/>
        <v>169.53220000000005</v>
      </c>
      <c r="J7" s="43">
        <f t="shared" si="2"/>
        <v>41.737799999999936</v>
      </c>
      <c r="K7" s="43">
        <f t="shared" si="3"/>
        <v>19.755668102428146</v>
      </c>
    </row>
    <row r="8" spans="1:11" ht="15" thickBot="1">
      <c r="A8" s="6"/>
      <c r="B8" s="7">
        <v>0.5</v>
      </c>
      <c r="C8" s="18">
        <v>185.23</v>
      </c>
      <c r="D8" s="18">
        <v>1</v>
      </c>
      <c r="E8" s="46">
        <v>401.23</v>
      </c>
      <c r="F8" s="54">
        <f t="shared" si="0"/>
        <v>214.50000000000003</v>
      </c>
      <c r="G8" s="49">
        <v>347.59</v>
      </c>
      <c r="H8" s="44">
        <v>2.5630999999999999</v>
      </c>
      <c r="I8" s="54">
        <f t="shared" si="1"/>
        <v>159.79689999999997</v>
      </c>
      <c r="J8" s="44">
        <f t="shared" si="2"/>
        <v>54.703100000000063</v>
      </c>
      <c r="K8" s="44">
        <f t="shared" si="3"/>
        <v>25.502610722610747</v>
      </c>
    </row>
    <row r="9" spans="1:11">
      <c r="A9" s="2" t="s">
        <v>8</v>
      </c>
      <c r="B9" s="3">
        <v>0.5</v>
      </c>
      <c r="C9" s="16">
        <v>174.61</v>
      </c>
      <c r="D9" s="16">
        <v>0</v>
      </c>
      <c r="E9" s="45">
        <v>406.12</v>
      </c>
      <c r="F9" s="55">
        <f t="shared" si="0"/>
        <v>231.01</v>
      </c>
      <c r="G9" s="48">
        <v>395.97</v>
      </c>
      <c r="H9" s="47">
        <v>2.6806000000000001</v>
      </c>
      <c r="I9" s="58">
        <f t="shared" si="1"/>
        <v>218.67939999999999</v>
      </c>
      <c r="J9" s="47">
        <f t="shared" si="2"/>
        <v>12.330600000000004</v>
      </c>
      <c r="K9" s="47">
        <f t="shared" si="3"/>
        <v>5.33769100904723</v>
      </c>
    </row>
    <row r="10" spans="1:11">
      <c r="A10" s="14"/>
      <c r="B10" s="15">
        <v>0.5</v>
      </c>
      <c r="C10" s="17">
        <v>180.23</v>
      </c>
      <c r="D10" s="17">
        <v>0.3</v>
      </c>
      <c r="E10" s="34">
        <v>410.32</v>
      </c>
      <c r="F10" s="55">
        <f t="shared" si="0"/>
        <v>229.29</v>
      </c>
      <c r="G10" s="12">
        <v>365.43</v>
      </c>
      <c r="H10" s="43">
        <v>2.5712000000000002</v>
      </c>
      <c r="I10" s="59">
        <f t="shared" si="1"/>
        <v>182.62880000000004</v>
      </c>
      <c r="J10" s="43">
        <f t="shared" si="2"/>
        <v>46.661199999999951</v>
      </c>
      <c r="K10" s="43">
        <f t="shared" si="3"/>
        <v>20.350298748309982</v>
      </c>
    </row>
    <row r="11" spans="1:11">
      <c r="A11" s="14"/>
      <c r="B11" s="15">
        <v>0.5</v>
      </c>
      <c r="C11" s="17">
        <v>184.69</v>
      </c>
      <c r="D11" s="17">
        <v>0.6</v>
      </c>
      <c r="E11" s="34">
        <v>411.85</v>
      </c>
      <c r="F11" s="55">
        <f t="shared" si="0"/>
        <v>226.06</v>
      </c>
      <c r="G11" s="12">
        <v>349.05</v>
      </c>
      <c r="H11" s="43">
        <v>2.4277000000000002</v>
      </c>
      <c r="I11" s="59">
        <f t="shared" si="1"/>
        <v>161.9323</v>
      </c>
      <c r="J11" s="43">
        <f t="shared" si="2"/>
        <v>64.127700000000004</v>
      </c>
      <c r="K11" s="43">
        <f t="shared" si="3"/>
        <v>28.367557285676369</v>
      </c>
    </row>
    <row r="12" spans="1:11" ht="15" thickBot="1">
      <c r="A12" s="6"/>
      <c r="B12" s="7">
        <v>0.5</v>
      </c>
      <c r="C12" s="18">
        <v>184.21</v>
      </c>
      <c r="D12" s="18">
        <v>1</v>
      </c>
      <c r="E12" s="46">
        <v>403.61</v>
      </c>
      <c r="F12" s="56">
        <f t="shared" si="0"/>
        <v>217.9</v>
      </c>
      <c r="G12" s="49">
        <v>338.41</v>
      </c>
      <c r="H12" s="44">
        <v>2.4310999999999998</v>
      </c>
      <c r="I12" s="60">
        <f t="shared" si="1"/>
        <v>151.7689</v>
      </c>
      <c r="J12" s="44">
        <f t="shared" si="2"/>
        <v>66.131100000000004</v>
      </c>
      <c r="K12" s="44">
        <f t="shared" si="3"/>
        <v>30.349288664525016</v>
      </c>
    </row>
    <row r="13" spans="1:11">
      <c r="A13" s="2" t="s">
        <v>9</v>
      </c>
      <c r="B13" s="3">
        <v>0.5</v>
      </c>
      <c r="C13" s="16">
        <v>183.51</v>
      </c>
      <c r="D13" s="16">
        <v>0</v>
      </c>
      <c r="E13" s="45">
        <v>398.51</v>
      </c>
      <c r="F13" s="57">
        <f t="shared" si="0"/>
        <v>214.5</v>
      </c>
      <c r="G13" s="48">
        <v>394.7</v>
      </c>
      <c r="H13" s="47">
        <v>2.7601</v>
      </c>
      <c r="I13" s="52">
        <f t="shared" si="1"/>
        <v>208.42989999999998</v>
      </c>
      <c r="J13" s="47">
        <f t="shared" si="2"/>
        <v>6.0701000000000249</v>
      </c>
      <c r="K13" s="47">
        <f t="shared" si="3"/>
        <v>2.8298834498834613</v>
      </c>
    </row>
    <row r="14" spans="1:11">
      <c r="A14" s="14"/>
      <c r="B14" s="15">
        <v>0.5</v>
      </c>
      <c r="C14" s="17">
        <v>184.26</v>
      </c>
      <c r="D14" s="17">
        <v>0.3</v>
      </c>
      <c r="E14" s="34">
        <v>399.46</v>
      </c>
      <c r="F14" s="55">
        <f t="shared" si="0"/>
        <v>214.39999999999998</v>
      </c>
      <c r="G14" s="12">
        <v>358.61</v>
      </c>
      <c r="H14" s="43">
        <v>2.5476000000000001</v>
      </c>
      <c r="I14" s="53">
        <f t="shared" si="1"/>
        <v>171.80240000000003</v>
      </c>
      <c r="J14" s="43">
        <f t="shared" si="2"/>
        <v>42.597599999999943</v>
      </c>
      <c r="K14" s="43">
        <f t="shared" si="3"/>
        <v>19.868283582089528</v>
      </c>
    </row>
    <row r="15" spans="1:11">
      <c r="A15" s="14"/>
      <c r="B15" s="15">
        <v>0.5</v>
      </c>
      <c r="C15" s="17">
        <v>182.64</v>
      </c>
      <c r="D15" s="17">
        <v>0.6</v>
      </c>
      <c r="E15" s="34">
        <v>405.32</v>
      </c>
      <c r="F15" s="55">
        <f t="shared" si="0"/>
        <v>221.57999999999998</v>
      </c>
      <c r="G15" s="12">
        <v>339.21</v>
      </c>
      <c r="H15" s="43">
        <v>2.4668000000000001</v>
      </c>
      <c r="I15" s="53">
        <f t="shared" si="1"/>
        <v>154.10320000000002</v>
      </c>
      <c r="J15" s="43">
        <f t="shared" si="2"/>
        <v>67.476799999999969</v>
      </c>
      <c r="K15" s="43">
        <f t="shared" si="3"/>
        <v>30.452567921292523</v>
      </c>
    </row>
    <row r="16" spans="1:11" ht="15" thickBot="1">
      <c r="A16" s="6"/>
      <c r="B16" s="7">
        <v>0.5</v>
      </c>
      <c r="C16" s="18">
        <v>187.52</v>
      </c>
      <c r="D16" s="18">
        <v>1</v>
      </c>
      <c r="E16" s="46">
        <v>406.21</v>
      </c>
      <c r="F16" s="56">
        <f t="shared" si="0"/>
        <v>217.18999999999997</v>
      </c>
      <c r="G16" s="49">
        <v>331.94</v>
      </c>
      <c r="H16" s="44">
        <v>2.3605999999999998</v>
      </c>
      <c r="I16" s="54">
        <f t="shared" si="1"/>
        <v>142.05940000000001</v>
      </c>
      <c r="J16" s="44">
        <f t="shared" si="2"/>
        <v>75.130599999999959</v>
      </c>
      <c r="K16" s="44">
        <f t="shared" si="3"/>
        <v>34.592108292278631</v>
      </c>
    </row>
    <row r="17" spans="1:11">
      <c r="A17" s="2" t="s">
        <v>10</v>
      </c>
      <c r="B17" s="3">
        <v>0.5</v>
      </c>
      <c r="C17" s="16">
        <v>174.26</v>
      </c>
      <c r="D17" s="16">
        <v>0</v>
      </c>
      <c r="E17" s="45">
        <v>398.12</v>
      </c>
      <c r="F17" s="57">
        <f t="shared" si="0"/>
        <v>223.36</v>
      </c>
      <c r="G17" s="48">
        <v>394.27</v>
      </c>
      <c r="H17" s="47">
        <v>2.7242999999999999</v>
      </c>
      <c r="I17" s="58">
        <f t="shared" si="1"/>
        <v>217.28569999999996</v>
      </c>
      <c r="J17" s="47">
        <f t="shared" si="2"/>
        <v>6.0743000000000507</v>
      </c>
      <c r="K17" s="47">
        <f t="shared" si="3"/>
        <v>2.719511103151885</v>
      </c>
    </row>
    <row r="18" spans="1:11">
      <c r="A18" s="14"/>
      <c r="B18" s="15">
        <v>0.5</v>
      </c>
      <c r="C18" s="17">
        <v>184.52</v>
      </c>
      <c r="D18" s="17">
        <v>0.3</v>
      </c>
      <c r="E18" s="34">
        <v>397.99</v>
      </c>
      <c r="F18" s="55">
        <f t="shared" si="0"/>
        <v>212.67</v>
      </c>
      <c r="G18" s="12">
        <v>360.12</v>
      </c>
      <c r="H18" s="43">
        <v>2.5548999999999999</v>
      </c>
      <c r="I18" s="59">
        <f t="shared" si="1"/>
        <v>173.04510000000002</v>
      </c>
      <c r="J18" s="43">
        <f t="shared" si="2"/>
        <v>39.624899999999968</v>
      </c>
      <c r="K18" s="43">
        <f t="shared" si="3"/>
        <v>18.632106079841996</v>
      </c>
    </row>
    <row r="19" spans="1:11">
      <c r="A19" s="14"/>
      <c r="B19" s="15">
        <v>0.5</v>
      </c>
      <c r="C19" s="17">
        <v>187.21</v>
      </c>
      <c r="D19" s="17">
        <v>0.6</v>
      </c>
      <c r="E19" s="34">
        <v>401.58</v>
      </c>
      <c r="F19" s="55">
        <f t="shared" si="0"/>
        <v>213.26999999999995</v>
      </c>
      <c r="G19" s="12">
        <v>341.83</v>
      </c>
      <c r="H19" s="43">
        <v>2.4922</v>
      </c>
      <c r="I19" s="59">
        <f t="shared" si="1"/>
        <v>152.12779999999995</v>
      </c>
      <c r="J19" s="43">
        <f t="shared" si="2"/>
        <v>61.142200000000003</v>
      </c>
      <c r="K19" s="43">
        <f t="shared" si="3"/>
        <v>28.668917334833786</v>
      </c>
    </row>
    <row r="20" spans="1:11" ht="15" thickBot="1">
      <c r="A20" s="6"/>
      <c r="B20" s="7">
        <v>0.5</v>
      </c>
      <c r="C20" s="18">
        <v>186.55</v>
      </c>
      <c r="D20" s="18">
        <v>1</v>
      </c>
      <c r="E20" s="46">
        <v>406.91</v>
      </c>
      <c r="F20" s="56">
        <f t="shared" si="0"/>
        <v>218.86</v>
      </c>
      <c r="G20" s="49">
        <v>334.4</v>
      </c>
      <c r="H20" s="44">
        <v>2.4567000000000001</v>
      </c>
      <c r="I20" s="60">
        <f t="shared" si="1"/>
        <v>145.39329999999995</v>
      </c>
      <c r="J20" s="44">
        <f t="shared" si="2"/>
        <v>73.46670000000006</v>
      </c>
      <c r="K20" s="44">
        <f t="shared" si="3"/>
        <v>33.56789728593624</v>
      </c>
    </row>
    <row r="21" spans="1:11">
      <c r="A21" s="2" t="s">
        <v>11</v>
      </c>
      <c r="B21" s="3">
        <v>0.5</v>
      </c>
      <c r="C21" s="16">
        <v>184.65</v>
      </c>
      <c r="D21" s="16">
        <v>0</v>
      </c>
      <c r="E21" s="45">
        <v>410.36</v>
      </c>
      <c r="F21" s="57">
        <f t="shared" si="0"/>
        <v>225.21</v>
      </c>
      <c r="G21" s="48">
        <v>405.28</v>
      </c>
      <c r="H21" s="47">
        <v>2.7511999999999999</v>
      </c>
      <c r="I21" s="58">
        <f t="shared" si="1"/>
        <v>217.87879999999998</v>
      </c>
      <c r="J21" s="47">
        <f t="shared" si="2"/>
        <v>7.3312000000000239</v>
      </c>
      <c r="K21" s="47">
        <f t="shared" si="3"/>
        <v>3.2552728564451066</v>
      </c>
    </row>
    <row r="22" spans="1:11">
      <c r="A22" s="14"/>
      <c r="B22" s="15">
        <v>0.5</v>
      </c>
      <c r="C22" s="17">
        <v>184.23</v>
      </c>
      <c r="D22" s="17">
        <v>0.3</v>
      </c>
      <c r="E22" s="34">
        <v>411.52</v>
      </c>
      <c r="F22" s="55">
        <f t="shared" si="0"/>
        <v>226.48999999999998</v>
      </c>
      <c r="G22" s="12">
        <v>361.75</v>
      </c>
      <c r="H22" s="43">
        <v>2.5160999999999998</v>
      </c>
      <c r="I22" s="59">
        <f t="shared" si="1"/>
        <v>175.00390000000002</v>
      </c>
      <c r="J22" s="43">
        <f t="shared" si="2"/>
        <v>51.486099999999965</v>
      </c>
      <c r="K22" s="43">
        <f t="shared" si="3"/>
        <v>22.732173605898701</v>
      </c>
    </row>
    <row r="23" spans="1:11">
      <c r="A23" s="14"/>
      <c r="B23" s="15">
        <v>0.5</v>
      </c>
      <c r="C23" s="17">
        <v>186.54</v>
      </c>
      <c r="D23" s="17">
        <v>0.6</v>
      </c>
      <c r="E23" s="34">
        <v>398.61</v>
      </c>
      <c r="F23" s="55">
        <f t="shared" si="0"/>
        <v>210.97</v>
      </c>
      <c r="G23" s="12">
        <v>330.25</v>
      </c>
      <c r="H23" s="43">
        <v>2.3456999999999999</v>
      </c>
      <c r="I23" s="59">
        <f t="shared" si="1"/>
        <v>141.36429999999999</v>
      </c>
      <c r="J23" s="43">
        <f t="shared" si="2"/>
        <v>69.605700000000013</v>
      </c>
      <c r="K23" s="43">
        <f t="shared" si="3"/>
        <v>32.993174384983654</v>
      </c>
    </row>
    <row r="24" spans="1:11" ht="15" thickBot="1">
      <c r="A24" s="6"/>
      <c r="B24" s="7">
        <v>0.5</v>
      </c>
      <c r="C24" s="18">
        <v>187.29</v>
      </c>
      <c r="D24" s="18">
        <v>1</v>
      </c>
      <c r="E24" s="46">
        <v>410.39</v>
      </c>
      <c r="F24" s="56">
        <f t="shared" si="0"/>
        <v>221.6</v>
      </c>
      <c r="G24" s="49">
        <v>331.27499999999998</v>
      </c>
      <c r="H24" s="44">
        <v>2.3064</v>
      </c>
      <c r="I24" s="60">
        <f t="shared" si="1"/>
        <v>141.67859999999999</v>
      </c>
      <c r="J24" s="44">
        <f t="shared" si="2"/>
        <v>79.921400000000006</v>
      </c>
      <c r="K24" s="44">
        <f t="shared" si="3"/>
        <v>36.065613718411555</v>
      </c>
    </row>
  </sheetData>
  <mergeCells count="1">
    <mergeCell ref="K3:K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106"/>
  <sheetViews>
    <sheetView topLeftCell="A100" workbookViewId="0">
      <selection activeCell="A102" sqref="A102:B106"/>
    </sheetView>
  </sheetViews>
  <sheetFormatPr defaultRowHeight="14.4"/>
  <sheetData>
    <row r="1" spans="1:21" ht="15.6">
      <c r="S1" s="27" t="s">
        <v>44</v>
      </c>
      <c r="T1" s="28"/>
    </row>
    <row r="2" spans="1:21">
      <c r="A2" t="s">
        <v>7</v>
      </c>
      <c r="M2" s="86" t="s">
        <v>34</v>
      </c>
      <c r="N2" s="87"/>
      <c r="O2" s="88"/>
      <c r="P2" s="86" t="s">
        <v>35</v>
      </c>
      <c r="Q2" s="87"/>
      <c r="R2" s="87"/>
      <c r="S2" s="89" t="s">
        <v>36</v>
      </c>
      <c r="T2" s="90"/>
      <c r="U2" s="91"/>
    </row>
    <row r="3" spans="1:21">
      <c r="A3" s="29" t="s">
        <v>56</v>
      </c>
      <c r="B3" s="30" t="s">
        <v>38</v>
      </c>
      <c r="C3" s="30" t="s">
        <v>39</v>
      </c>
      <c r="D3" s="31" t="s">
        <v>40</v>
      </c>
      <c r="E3" s="29" t="s">
        <v>37</v>
      </c>
      <c r="F3" s="30" t="s">
        <v>38</v>
      </c>
      <c r="G3" s="30" t="s">
        <v>39</v>
      </c>
      <c r="H3" s="31" t="s">
        <v>40</v>
      </c>
      <c r="I3" s="30" t="s">
        <v>41</v>
      </c>
      <c r="J3" s="30" t="s">
        <v>38</v>
      </c>
      <c r="K3" s="30" t="s">
        <v>39</v>
      </c>
      <c r="L3" s="30" t="s">
        <v>40</v>
      </c>
      <c r="M3" s="32" t="s">
        <v>38</v>
      </c>
      <c r="N3" t="s">
        <v>42</v>
      </c>
      <c r="O3" s="33" t="s">
        <v>40</v>
      </c>
      <c r="P3" s="32" t="s">
        <v>38</v>
      </c>
      <c r="Q3" t="s">
        <v>42</v>
      </c>
      <c r="R3" t="s">
        <v>40</v>
      </c>
      <c r="S3" s="29" t="s">
        <v>38</v>
      </c>
      <c r="T3" s="30" t="s">
        <v>42</v>
      </c>
      <c r="U3" s="31" t="s">
        <v>40</v>
      </c>
    </row>
    <row r="4" spans="1:21">
      <c r="A4" s="32"/>
      <c r="D4" s="33"/>
      <c r="E4" s="32"/>
      <c r="H4" s="33"/>
      <c r="M4" s="32"/>
      <c r="O4" s="33"/>
      <c r="P4" s="32"/>
      <c r="S4" s="32"/>
      <c r="U4" s="33"/>
    </row>
    <row r="5" spans="1:21">
      <c r="A5" s="32">
        <v>0</v>
      </c>
      <c r="B5">
        <v>91.460000000000008</v>
      </c>
      <c r="C5">
        <v>2.7800000000000047</v>
      </c>
      <c r="D5" s="33">
        <v>5.7599999999999874</v>
      </c>
      <c r="E5" s="32"/>
      <c r="F5">
        <v>94.36</v>
      </c>
      <c r="G5">
        <v>0.2</v>
      </c>
      <c r="H5" s="33">
        <v>5.6400000000000006</v>
      </c>
      <c r="J5">
        <v>90.060000000000073</v>
      </c>
      <c r="K5">
        <v>4.7800000000000509</v>
      </c>
      <c r="L5">
        <v>5.1599999999998758</v>
      </c>
      <c r="M5" s="34">
        <f>AVERAGE(B5,F5,J5)</f>
        <v>91.960000000000022</v>
      </c>
      <c r="N5" s="12">
        <f t="shared" ref="N5:O5" si="0">AVERAGE(C5,G5,K5)</f>
        <v>2.5866666666666851</v>
      </c>
      <c r="O5" s="35">
        <f t="shared" si="0"/>
        <v>5.5199999999999543</v>
      </c>
      <c r="P5" s="34">
        <f>_xlfn.STDEV.S(B5,F5,J5)</f>
        <v>2.1931712199460978</v>
      </c>
      <c r="Q5" s="12">
        <f t="shared" ref="Q5:R5" si="1">_xlfn.STDEV.S(C5,G5,K5)</f>
        <v>2.296112656934203</v>
      </c>
      <c r="R5" s="12">
        <f t="shared" si="1"/>
        <v>0.3174901573278166</v>
      </c>
      <c r="S5" s="34">
        <f>1.96*(P5/SQRT(3))</f>
        <v>2.4818068686610464</v>
      </c>
      <c r="T5" s="12">
        <f t="shared" ref="T5:U5" si="2">1.96*(Q5/SQRT(3))</f>
        <v>2.5982960707185114</v>
      </c>
      <c r="U5" s="35">
        <f t="shared" si="2"/>
        <v>0.35927393448461226</v>
      </c>
    </row>
    <row r="6" spans="1:21">
      <c r="A6" s="32"/>
      <c r="D6" s="33"/>
      <c r="E6" s="32"/>
      <c r="H6" s="33"/>
      <c r="M6" s="34"/>
      <c r="N6" s="12"/>
      <c r="O6" s="35"/>
      <c r="P6" s="34"/>
      <c r="Q6" s="12"/>
      <c r="R6" s="12"/>
      <c r="S6" s="34"/>
      <c r="T6" s="12"/>
      <c r="U6" s="35"/>
    </row>
    <row r="7" spans="1:21">
      <c r="A7" s="32">
        <v>2.8</v>
      </c>
      <c r="B7">
        <v>63.320000000000043</v>
      </c>
      <c r="C7">
        <v>30.659999999999954</v>
      </c>
      <c r="D7" s="33">
        <v>6.0200000000000031</v>
      </c>
      <c r="E7" s="32"/>
      <c r="F7">
        <v>55.320000000000036</v>
      </c>
      <c r="G7">
        <v>37.579999999999991</v>
      </c>
      <c r="H7" s="33">
        <v>7.099999999999973</v>
      </c>
      <c r="J7">
        <v>60.320000000000022</v>
      </c>
      <c r="K7">
        <v>32.499999999999929</v>
      </c>
      <c r="L7">
        <v>7.180000000000053</v>
      </c>
      <c r="M7" s="34">
        <f t="shared" ref="M7:M11" si="3">AVERAGE(B7,F7,J7)</f>
        <v>59.653333333333364</v>
      </c>
      <c r="N7" s="12">
        <f t="shared" ref="N7:N11" si="4">AVERAGE(C7,G7,K7)</f>
        <v>33.579999999999963</v>
      </c>
      <c r="O7" s="35">
        <f t="shared" ref="O7:O11" si="5">AVERAGE(D7,H7,L7)</f>
        <v>6.7666666666666764</v>
      </c>
      <c r="P7" s="34">
        <f t="shared" ref="P7:P11" si="6">_xlfn.STDEV.S(B7,F7,J7)</f>
        <v>4.0414518843273823</v>
      </c>
      <c r="Q7" s="12">
        <f t="shared" ref="Q7:Q11" si="7">_xlfn.STDEV.S(C7,G7,K7)</f>
        <v>3.5841874950956703</v>
      </c>
      <c r="R7" s="12">
        <f t="shared" ref="R7:R11" si="8">_xlfn.STDEV.S(D7,H7,L7)</f>
        <v>0.64786829937367973</v>
      </c>
      <c r="S7" s="34">
        <f t="shared" ref="S7:S11" si="9">1.96*(P7/SQRT(3))</f>
        <v>4.5733333333333359</v>
      </c>
      <c r="T7" s="12">
        <f t="shared" ref="T7:T11" si="10">1.96*(Q7/SQRT(3))</f>
        <v>4.0558899656343685</v>
      </c>
      <c r="U7" s="35">
        <f t="shared" ref="U7:U11" si="11">1.96*(R7/SQRT(3))</f>
        <v>0.73313199660392536</v>
      </c>
    </row>
    <row r="8" spans="1:21">
      <c r="A8" s="32"/>
      <c r="D8" s="33"/>
      <c r="E8" s="32"/>
      <c r="H8" s="33"/>
      <c r="M8" s="34"/>
      <c r="N8" s="12"/>
      <c r="O8" s="35"/>
      <c r="P8" s="34"/>
      <c r="Q8" s="12"/>
      <c r="R8" s="12"/>
      <c r="S8" s="34"/>
      <c r="T8" s="12"/>
      <c r="U8" s="35"/>
    </row>
    <row r="9" spans="1:21">
      <c r="A9" s="32">
        <v>5.6</v>
      </c>
      <c r="B9">
        <v>55.239999999999952</v>
      </c>
      <c r="C9">
        <v>39.800000000000054</v>
      </c>
      <c r="D9" s="33">
        <v>4.9599999999999866</v>
      </c>
      <c r="E9" s="32"/>
      <c r="F9">
        <v>53.259999999999948</v>
      </c>
      <c r="G9">
        <v>42.640000000000015</v>
      </c>
      <c r="H9" s="33">
        <v>4.1000000000000369</v>
      </c>
      <c r="J9">
        <v>51.360000000000028</v>
      </c>
      <c r="K9">
        <v>43.299999999999983</v>
      </c>
      <c r="L9">
        <v>5.3399999999999892</v>
      </c>
      <c r="M9" s="34">
        <f t="shared" si="3"/>
        <v>53.28666666666664</v>
      </c>
      <c r="N9" s="12">
        <f t="shared" si="4"/>
        <v>41.913333333333348</v>
      </c>
      <c r="O9" s="35">
        <f t="shared" si="5"/>
        <v>4.8000000000000043</v>
      </c>
      <c r="P9" s="34">
        <f t="shared" si="6"/>
        <v>1.9401374521752803</v>
      </c>
      <c r="Q9" s="12">
        <f t="shared" si="7"/>
        <v>1.8597132395434535</v>
      </c>
      <c r="R9" s="12">
        <f t="shared" si="8"/>
        <v>0.63529520697071917</v>
      </c>
      <c r="S9" s="34">
        <f t="shared" si="9"/>
        <v>2.1954722053454145</v>
      </c>
      <c r="T9" s="12">
        <f t="shared" si="10"/>
        <v>2.1044636413532105</v>
      </c>
      <c r="U9" s="35">
        <f t="shared" si="11"/>
        <v>0.71890420316847059</v>
      </c>
    </row>
    <row r="10" spans="1:21">
      <c r="A10" s="32"/>
      <c r="D10" s="33"/>
      <c r="E10" s="32"/>
      <c r="H10" s="33"/>
      <c r="M10" s="34"/>
      <c r="N10" s="12"/>
      <c r="O10" s="35"/>
      <c r="P10" s="34"/>
      <c r="Q10" s="12"/>
      <c r="R10" s="12"/>
      <c r="S10" s="34"/>
      <c r="T10" s="12"/>
      <c r="U10" s="35"/>
    </row>
    <row r="11" spans="1:21">
      <c r="A11" s="36">
        <v>9.3000000000000007</v>
      </c>
      <c r="B11" s="37">
        <v>49.400000000000063</v>
      </c>
      <c r="C11" s="37">
        <v>45.979999999999954</v>
      </c>
      <c r="D11" s="38">
        <v>4.6199999999999797</v>
      </c>
      <c r="E11" s="36"/>
      <c r="F11" s="37">
        <v>41.39999999999997</v>
      </c>
      <c r="G11" s="37">
        <v>52.700000000000017</v>
      </c>
      <c r="H11" s="38">
        <v>5.9000000000000163</v>
      </c>
      <c r="I11" s="37"/>
      <c r="J11" s="37">
        <v>43.14</v>
      </c>
      <c r="K11" s="37">
        <v>49.960000000000008</v>
      </c>
      <c r="L11" s="37">
        <v>6.899999999999995</v>
      </c>
      <c r="M11" s="39">
        <f t="shared" si="3"/>
        <v>44.646666666666682</v>
      </c>
      <c r="N11" s="40">
        <f t="shared" si="4"/>
        <v>49.54666666666666</v>
      </c>
      <c r="O11" s="41">
        <f t="shared" si="5"/>
        <v>5.806666666666664</v>
      </c>
      <c r="P11" s="39">
        <f t="shared" si="6"/>
        <v>4.2074378585231331</v>
      </c>
      <c r="Q11" s="40">
        <f t="shared" si="7"/>
        <v>3.3790136627917846</v>
      </c>
      <c r="R11" s="40">
        <f t="shared" si="8"/>
        <v>1.1428619047519943</v>
      </c>
      <c r="S11" s="39">
        <f t="shared" si="9"/>
        <v>4.7611641452252291</v>
      </c>
      <c r="T11" s="40">
        <f t="shared" si="10"/>
        <v>3.8237139177041901</v>
      </c>
      <c r="U11" s="41">
        <f t="shared" si="11"/>
        <v>1.2932699915760595</v>
      </c>
    </row>
    <row r="13" spans="1:21" ht="15.6">
      <c r="S13" s="27" t="s">
        <v>44</v>
      </c>
      <c r="T13" s="28"/>
    </row>
    <row r="14" spans="1:21">
      <c r="A14" t="s">
        <v>8</v>
      </c>
      <c r="M14" s="86" t="s">
        <v>34</v>
      </c>
      <c r="N14" s="87"/>
      <c r="O14" s="88"/>
      <c r="P14" s="86" t="s">
        <v>35</v>
      </c>
      <c r="Q14" s="87"/>
      <c r="R14" s="87"/>
      <c r="S14" s="89" t="s">
        <v>36</v>
      </c>
      <c r="T14" s="90"/>
      <c r="U14" s="91"/>
    </row>
    <row r="15" spans="1:21">
      <c r="A15" s="29" t="s">
        <v>43</v>
      </c>
      <c r="B15" s="30" t="s">
        <v>38</v>
      </c>
      <c r="C15" s="30" t="s">
        <v>39</v>
      </c>
      <c r="D15" s="31" t="s">
        <v>40</v>
      </c>
      <c r="E15" s="29" t="s">
        <v>37</v>
      </c>
      <c r="F15" s="30" t="s">
        <v>38</v>
      </c>
      <c r="G15" s="30" t="s">
        <v>39</v>
      </c>
      <c r="H15" s="31" t="s">
        <v>40</v>
      </c>
      <c r="I15" s="30" t="s">
        <v>41</v>
      </c>
      <c r="J15" s="30" t="s">
        <v>38</v>
      </c>
      <c r="K15" s="30" t="s">
        <v>39</v>
      </c>
      <c r="L15" s="30" t="s">
        <v>40</v>
      </c>
      <c r="M15" s="32" t="s">
        <v>38</v>
      </c>
      <c r="N15" t="s">
        <v>42</v>
      </c>
      <c r="O15" s="33" t="s">
        <v>40</v>
      </c>
      <c r="P15" s="32" t="s">
        <v>38</v>
      </c>
      <c r="Q15" t="s">
        <v>42</v>
      </c>
      <c r="R15" t="s">
        <v>40</v>
      </c>
      <c r="S15" s="29" t="s">
        <v>38</v>
      </c>
      <c r="T15" s="30" t="s">
        <v>42</v>
      </c>
      <c r="U15" s="31" t="s">
        <v>40</v>
      </c>
    </row>
    <row r="16" spans="1:21">
      <c r="A16" s="32"/>
      <c r="D16" s="33"/>
      <c r="E16" s="32"/>
      <c r="H16" s="33"/>
      <c r="M16" s="32"/>
      <c r="O16" s="33"/>
      <c r="P16" s="32"/>
      <c r="S16" s="32"/>
      <c r="U16" s="33"/>
    </row>
    <row r="17" spans="1:21">
      <c r="A17" s="32">
        <v>0</v>
      </c>
      <c r="B17">
        <v>91.479999999999961</v>
      </c>
      <c r="C17">
        <v>3.560000000000052</v>
      </c>
      <c r="D17" s="33">
        <v>4.9599999999999866</v>
      </c>
      <c r="E17" s="32"/>
      <c r="F17">
        <v>88.100000000000023</v>
      </c>
      <c r="G17">
        <v>7.3799999999999422</v>
      </c>
      <c r="H17" s="33">
        <v>4.5200000000000351</v>
      </c>
      <c r="J17">
        <v>89.000000000000057</v>
      </c>
      <c r="K17">
        <v>6.0400000000000453</v>
      </c>
      <c r="L17">
        <v>4.9599999999998978</v>
      </c>
      <c r="M17" s="34">
        <f>AVERAGE(B17,F17,J17)</f>
        <v>89.526666666666685</v>
      </c>
      <c r="N17" s="12">
        <f t="shared" ref="N17" si="12">AVERAGE(C17,G17,K17)</f>
        <v>5.6600000000000135</v>
      </c>
      <c r="O17" s="35">
        <f t="shared" ref="O17" si="13">AVERAGE(D17,H17,L17)</f>
        <v>4.8133333333333068</v>
      </c>
      <c r="P17" s="34">
        <f>_xlfn.STDEV.S(B17,F17,J17)</f>
        <v>1.750466604460992</v>
      </c>
      <c r="Q17" s="12">
        <f t="shared" ref="Q17" si="14">_xlfn.STDEV.S(C17,G17,K17)</f>
        <v>1.9381434415439487</v>
      </c>
      <c r="R17" s="12">
        <f t="shared" ref="R17" si="15">_xlfn.STDEV.S(D17,H17,L17)</f>
        <v>0.2540341184433817</v>
      </c>
      <c r="S17" s="34">
        <f>1.96*(P17/SQRT(3))</f>
        <v>1.9808394359742878</v>
      </c>
      <c r="T17" s="12">
        <f t="shared" ref="T17" si="16">1.96*(Q17/SQRT(3))</f>
        <v>2.193215769898873</v>
      </c>
      <c r="U17" s="35">
        <f t="shared" ref="U17" si="17">1.96*(R17/SQRT(3))</f>
        <v>0.28746666666660597</v>
      </c>
    </row>
    <row r="18" spans="1:21">
      <c r="A18" s="32"/>
      <c r="D18" s="33"/>
      <c r="E18" s="32"/>
      <c r="H18" s="33"/>
      <c r="M18" s="34"/>
      <c r="N18" s="12"/>
      <c r="O18" s="35"/>
      <c r="P18" s="34"/>
      <c r="Q18" s="12"/>
      <c r="R18" s="12"/>
      <c r="S18" s="34"/>
      <c r="T18" s="12"/>
      <c r="U18" s="35"/>
    </row>
    <row r="19" spans="1:21">
      <c r="A19" s="32">
        <v>2.8</v>
      </c>
      <c r="B19">
        <v>55.600000000000009</v>
      </c>
      <c r="C19">
        <v>42.279999999999959</v>
      </c>
      <c r="D19" s="33">
        <v>2.120000000000033</v>
      </c>
      <c r="E19" s="32"/>
      <c r="F19">
        <v>51.919999999999966</v>
      </c>
      <c r="G19">
        <v>41.859999999999964</v>
      </c>
      <c r="H19" s="33">
        <v>6.2200000000000699</v>
      </c>
      <c r="J19">
        <v>50.34</v>
      </c>
      <c r="K19">
        <v>43.419999999999973</v>
      </c>
      <c r="L19">
        <v>6.2400000000000233</v>
      </c>
      <c r="M19" s="34">
        <f t="shared" ref="M19" si="18">AVERAGE(B19,F19,J19)</f>
        <v>52.62</v>
      </c>
      <c r="N19" s="12">
        <f t="shared" ref="N19" si="19">AVERAGE(C19,G19,K19)</f>
        <v>42.519999999999968</v>
      </c>
      <c r="O19" s="35">
        <f t="shared" ref="O19" si="20">AVERAGE(D19,H19,L19)</f>
        <v>4.8600000000000421</v>
      </c>
      <c r="P19" s="34">
        <f t="shared" ref="P19" si="21">_xlfn.STDEV.S(B19,F19,J19)</f>
        <v>2.6989627637298077</v>
      </c>
      <c r="Q19" s="12">
        <f t="shared" ref="Q19" si="22">_xlfn.STDEV.S(C19,G19,K19)</f>
        <v>0.80721744282442864</v>
      </c>
      <c r="R19" s="12">
        <f t="shared" ref="R19" si="23">_xlfn.STDEV.S(D19,H19,L19)</f>
        <v>2.3729306774535233</v>
      </c>
      <c r="S19" s="34">
        <f t="shared" ref="S19" si="24">1.96*(P19/SQRT(3))</f>
        <v>3.0541638812174745</v>
      </c>
      <c r="T19" s="12">
        <f t="shared" ref="T19" si="25">1.96*(Q19/SQRT(3))</f>
        <v>0.91345252750212069</v>
      </c>
      <c r="U19" s="35">
        <f t="shared" ref="U19" si="26">1.96*(R19/SQRT(3))</f>
        <v>2.6852238441763809</v>
      </c>
    </row>
    <row r="20" spans="1:21">
      <c r="A20" s="32"/>
      <c r="D20" s="33"/>
      <c r="E20" s="32"/>
      <c r="H20" s="33"/>
      <c r="M20" s="34"/>
      <c r="N20" s="12"/>
      <c r="O20" s="35"/>
      <c r="P20" s="34"/>
      <c r="Q20" s="12"/>
      <c r="R20" s="12"/>
      <c r="S20" s="34"/>
      <c r="T20" s="12"/>
      <c r="U20" s="35"/>
    </row>
    <row r="21" spans="1:21">
      <c r="A21" s="32">
        <v>5.6</v>
      </c>
      <c r="B21">
        <v>37.460000000000008</v>
      </c>
      <c r="C21">
        <v>57.599999999999966</v>
      </c>
      <c r="D21" s="33">
        <v>4.9400000000000333</v>
      </c>
      <c r="E21" s="32"/>
      <c r="F21">
        <v>27.719999999999967</v>
      </c>
      <c r="G21">
        <v>64.319999999999936</v>
      </c>
      <c r="H21" s="33">
        <v>7.9600000000001003</v>
      </c>
      <c r="J21">
        <v>28.060000000000063</v>
      </c>
      <c r="K21">
        <v>66.519999999999953</v>
      </c>
      <c r="L21">
        <v>5.4199999999999804</v>
      </c>
      <c r="M21" s="34">
        <f t="shared" ref="M21" si="27">AVERAGE(B21,F21,J21)</f>
        <v>31.080000000000013</v>
      </c>
      <c r="N21" s="12">
        <f t="shared" ref="N21" si="28">AVERAGE(C21,G21,K21)</f>
        <v>62.813333333333283</v>
      </c>
      <c r="O21" s="35">
        <f t="shared" ref="O21" si="29">AVERAGE(D21,H21,L21)</f>
        <v>6.1066666666667047</v>
      </c>
      <c r="P21" s="34">
        <f t="shared" ref="P21" si="30">_xlfn.STDEV.S(B21,F21,J21)</f>
        <v>5.5278567275210708</v>
      </c>
      <c r="Q21" s="12">
        <f t="shared" ref="Q21" si="31">_xlfn.STDEV.S(C21,G21,K21)</f>
        <v>4.6469488197454085</v>
      </c>
      <c r="R21" s="12">
        <f t="shared" ref="R21" si="32">_xlfn.STDEV.S(D21,H21,L21)</f>
        <v>1.6228781018097125</v>
      </c>
      <c r="S21" s="34">
        <f t="shared" ref="S21" si="33">1.96*(P21/SQRT(3))</f>
        <v>6.2553587565649096</v>
      </c>
      <c r="T21" s="12">
        <f t="shared" ref="T21" si="34">1.96*(Q21/SQRT(3))</f>
        <v>5.2585176179012336</v>
      </c>
      <c r="U21" s="35">
        <f t="shared" ref="U21" si="35">1.96*(R21/SQRT(3))</f>
        <v>1.8364594535259013</v>
      </c>
    </row>
    <row r="22" spans="1:21">
      <c r="A22" s="32"/>
      <c r="D22" s="33"/>
      <c r="E22" s="32"/>
      <c r="H22" s="33"/>
      <c r="M22" s="34"/>
      <c r="N22" s="12"/>
      <c r="O22" s="35"/>
      <c r="P22" s="34"/>
      <c r="Q22" s="12"/>
      <c r="R22" s="12"/>
      <c r="S22" s="34"/>
      <c r="T22" s="12"/>
      <c r="U22" s="35"/>
    </row>
    <row r="23" spans="1:21">
      <c r="A23" s="36">
        <v>9.3000000000000007</v>
      </c>
      <c r="B23" s="37">
        <v>24.599999999999955</v>
      </c>
      <c r="C23" s="37">
        <v>72.240000000000038</v>
      </c>
      <c r="D23" s="38">
        <v>3.1600000000000072</v>
      </c>
      <c r="E23" s="36"/>
      <c r="F23" s="37">
        <v>18.41999999999997</v>
      </c>
      <c r="G23" s="37">
        <v>73.979999999999976</v>
      </c>
      <c r="H23" s="38">
        <v>7.6000000000000512</v>
      </c>
      <c r="I23" s="37"/>
      <c r="J23" s="37">
        <v>22.75999999999998</v>
      </c>
      <c r="K23" s="37">
        <v>73.220000000000056</v>
      </c>
      <c r="L23" s="37">
        <v>4.0199999999999569</v>
      </c>
      <c r="M23" s="39">
        <f t="shared" ref="M23" si="36">AVERAGE(B23,F23,J23)</f>
        <v>21.926666666666634</v>
      </c>
      <c r="N23" s="40">
        <f t="shared" ref="N23" si="37">AVERAGE(C23,G23,K23)</f>
        <v>73.14666666666669</v>
      </c>
      <c r="O23" s="41">
        <f t="shared" ref="O23" si="38">AVERAGE(D23,H23,L23)</f>
        <v>4.9266666666666721</v>
      </c>
      <c r="P23" s="39">
        <f t="shared" ref="P23" si="39">_xlfn.STDEV.S(B23,F23,J23)</f>
        <v>3.1731582584758278</v>
      </c>
      <c r="Q23" s="40">
        <f t="shared" ref="Q23" si="40">_xlfn.STDEV.S(C23,G23,K23)</f>
        <v>0.87231492784044629</v>
      </c>
      <c r="R23" s="40">
        <f t="shared" ref="R23" si="41">_xlfn.STDEV.S(D23,H23,L23)</f>
        <v>2.3547682122309821</v>
      </c>
      <c r="S23" s="39">
        <f t="shared" ref="S23" si="42">1.96*(P23/SQRT(3))</f>
        <v>3.5907665984361143</v>
      </c>
      <c r="T23" s="40">
        <f t="shared" ref="T23" si="43">1.96*(Q23/SQRT(3))</f>
        <v>0.98711726647734888</v>
      </c>
      <c r="U23" s="41">
        <f t="shared" ref="U23" si="44">1.96*(R23/SQRT(3))</f>
        <v>2.6646710799730333</v>
      </c>
    </row>
    <row r="25" spans="1:21" ht="15.6">
      <c r="S25" s="27" t="s">
        <v>44</v>
      </c>
      <c r="T25" s="28"/>
    </row>
    <row r="26" spans="1:21">
      <c r="A26" t="s">
        <v>9</v>
      </c>
      <c r="M26" s="86" t="s">
        <v>34</v>
      </c>
      <c r="N26" s="87"/>
      <c r="O26" s="88"/>
      <c r="P26" s="86" t="s">
        <v>35</v>
      </c>
      <c r="Q26" s="87"/>
      <c r="R26" s="87"/>
      <c r="S26" s="89" t="s">
        <v>36</v>
      </c>
      <c r="T26" s="90"/>
      <c r="U26" s="91"/>
    </row>
    <row r="27" spans="1:21">
      <c r="A27" s="29" t="s">
        <v>43</v>
      </c>
      <c r="B27" s="30" t="s">
        <v>38</v>
      </c>
      <c r="C27" s="30" t="s">
        <v>39</v>
      </c>
      <c r="D27" s="31" t="s">
        <v>40</v>
      </c>
      <c r="E27" s="29" t="s">
        <v>37</v>
      </c>
      <c r="F27" s="30" t="s">
        <v>38</v>
      </c>
      <c r="G27" s="30" t="s">
        <v>39</v>
      </c>
      <c r="H27" s="31" t="s">
        <v>40</v>
      </c>
      <c r="I27" s="30" t="s">
        <v>41</v>
      </c>
      <c r="J27" s="30" t="s">
        <v>38</v>
      </c>
      <c r="K27" s="30" t="s">
        <v>39</v>
      </c>
      <c r="L27" s="30" t="s">
        <v>40</v>
      </c>
      <c r="M27" s="32" t="s">
        <v>38</v>
      </c>
      <c r="N27" t="s">
        <v>42</v>
      </c>
      <c r="O27" s="33" t="s">
        <v>40</v>
      </c>
      <c r="P27" s="32" t="s">
        <v>38</v>
      </c>
      <c r="Q27" t="s">
        <v>42</v>
      </c>
      <c r="R27" t="s">
        <v>40</v>
      </c>
      <c r="S27" s="29" t="s">
        <v>38</v>
      </c>
      <c r="T27" s="30" t="s">
        <v>42</v>
      </c>
      <c r="U27" s="31" t="s">
        <v>40</v>
      </c>
    </row>
    <row r="28" spans="1:21">
      <c r="A28" s="32"/>
      <c r="D28" s="33"/>
      <c r="E28" s="32"/>
      <c r="H28" s="33"/>
      <c r="M28" s="32"/>
      <c r="O28" s="33"/>
      <c r="P28" s="32"/>
      <c r="S28" s="32"/>
      <c r="U28" s="33"/>
    </row>
    <row r="29" spans="1:21">
      <c r="A29" s="32">
        <v>0</v>
      </c>
      <c r="B29">
        <v>89.700000000000017</v>
      </c>
      <c r="C29">
        <v>4.3999999999999595</v>
      </c>
      <c r="D29" s="33">
        <v>5.9000000000000163</v>
      </c>
      <c r="E29" s="32"/>
      <c r="F29">
        <v>87.559999999999945</v>
      </c>
      <c r="G29">
        <v>5.5399999999999672</v>
      </c>
      <c r="H29" s="33">
        <v>6.9000000000000838</v>
      </c>
      <c r="J29">
        <v>89.780000000000015</v>
      </c>
      <c r="K29">
        <v>4.0000000000000036</v>
      </c>
      <c r="L29">
        <v>6.2199999999999811</v>
      </c>
      <c r="M29" s="34">
        <f>AVERAGE(B29,F29,J29)</f>
        <v>89.013333333333321</v>
      </c>
      <c r="N29" s="12">
        <f t="shared" ref="N29" si="45">AVERAGE(C29,G29,K29)</f>
        <v>4.6466666666666434</v>
      </c>
      <c r="O29" s="35">
        <f t="shared" ref="O29" si="46">AVERAGE(D29,H29,L29)</f>
        <v>6.3400000000000274</v>
      </c>
      <c r="P29" s="34">
        <f>_xlfn.STDEV.S(B29,F29,J29)</f>
        <v>1.2592590413943576</v>
      </c>
      <c r="Q29" s="12">
        <f t="shared" ref="Q29" si="47">_xlfn.STDEV.S(C29,G29,K29)</f>
        <v>0.79908280755708516</v>
      </c>
      <c r="R29" s="12">
        <f t="shared" ref="R29" si="48">_xlfn.STDEV.S(D29,H29,L29)</f>
        <v>0.51068581339218933</v>
      </c>
      <c r="S29" s="34">
        <f>1.96*(P29/SQRT(3))</f>
        <v>1.4249857511958648</v>
      </c>
      <c r="T29" s="12">
        <f t="shared" ref="T29" si="49">1.96*(Q29/SQRT(3))</f>
        <v>0.90424732113385464</v>
      </c>
      <c r="U29" s="35">
        <f t="shared" ref="U29" si="50">1.96*(R29/SQRT(3))</f>
        <v>0.57789539999327488</v>
      </c>
    </row>
    <row r="30" spans="1:21">
      <c r="A30" s="32"/>
      <c r="D30" s="33"/>
      <c r="E30" s="32"/>
      <c r="H30" s="33"/>
      <c r="M30" s="34"/>
      <c r="N30" s="12"/>
      <c r="O30" s="35"/>
      <c r="P30" s="34"/>
      <c r="Q30" s="12"/>
      <c r="R30" s="12"/>
      <c r="S30" s="34"/>
      <c r="T30" s="12"/>
      <c r="U30" s="35"/>
    </row>
    <row r="31" spans="1:21">
      <c r="A31" s="32">
        <v>2.8</v>
      </c>
      <c r="B31">
        <v>55.500000000000057</v>
      </c>
      <c r="C31">
        <v>40.259999999999962</v>
      </c>
      <c r="D31" s="33">
        <v>4.2399999999999771</v>
      </c>
      <c r="E31" s="32"/>
      <c r="F31">
        <v>43.157999999999944</v>
      </c>
      <c r="G31">
        <v>51.89999999999992</v>
      </c>
      <c r="H31" s="33">
        <v>4.9420000000001352</v>
      </c>
      <c r="J31">
        <v>45.600000000000037</v>
      </c>
      <c r="K31">
        <v>50.040000000000084</v>
      </c>
      <c r="L31">
        <v>4.3599999999998751</v>
      </c>
      <c r="M31" s="34">
        <f t="shared" ref="M31" si="51">AVERAGE(B31,F31,J31)</f>
        <v>48.086000000000013</v>
      </c>
      <c r="N31" s="12">
        <f t="shared" ref="N31" si="52">AVERAGE(C31,G31,K31)</f>
        <v>47.399999999999984</v>
      </c>
      <c r="O31" s="35">
        <f t="shared" ref="O31" si="53">AVERAGE(D31,H31,L31)</f>
        <v>4.5139999999999958</v>
      </c>
      <c r="P31" s="34">
        <f t="shared" ref="P31" si="54">_xlfn.STDEV.S(B31,F31,J31)</f>
        <v>6.5357775359937653</v>
      </c>
      <c r="Q31" s="12">
        <f t="shared" ref="Q31" si="55">_xlfn.STDEV.S(C31,G31,K31)</f>
        <v>6.2529672956126134</v>
      </c>
      <c r="R31" s="12">
        <f t="shared" ref="R31" si="56">_xlfn.STDEV.S(D31,H31,L31)</f>
        <v>0.37548368806125698</v>
      </c>
      <c r="S31" s="34">
        <f t="shared" ref="S31" si="57">1.96*(P31/SQRT(3))</f>
        <v>7.395928522748239</v>
      </c>
      <c r="T31" s="12">
        <f t="shared" ref="T31" si="58">1.96*(Q31/SQRT(3))</f>
        <v>7.0758986086575026</v>
      </c>
      <c r="U31" s="35">
        <f t="shared" ref="U31" si="59">1.96*(R31/SQRT(3))</f>
        <v>0.42489979242182119</v>
      </c>
    </row>
    <row r="32" spans="1:21">
      <c r="A32" s="32"/>
      <c r="D32" s="33"/>
      <c r="E32" s="32"/>
      <c r="H32" s="33"/>
      <c r="M32" s="34"/>
      <c r="N32" s="12"/>
      <c r="O32" s="35"/>
      <c r="P32" s="34"/>
      <c r="Q32" s="12"/>
      <c r="R32" s="12"/>
      <c r="S32" s="34"/>
      <c r="T32" s="12"/>
      <c r="U32" s="35"/>
    </row>
    <row r="33" spans="1:21">
      <c r="A33" s="32">
        <v>5.6</v>
      </c>
      <c r="B33">
        <v>38.560000000000016</v>
      </c>
      <c r="C33">
        <v>59.19999999999996</v>
      </c>
      <c r="D33" s="33">
        <v>2.2400000000000198</v>
      </c>
      <c r="E33" s="32"/>
      <c r="F33">
        <v>23.979999999999979</v>
      </c>
      <c r="G33">
        <v>70.479999999999961</v>
      </c>
      <c r="H33" s="33">
        <v>5.540000000000056</v>
      </c>
      <c r="J33">
        <v>27.46000000000004</v>
      </c>
      <c r="K33">
        <v>67.900000000000034</v>
      </c>
      <c r="L33">
        <v>4.6399999999999331</v>
      </c>
      <c r="M33" s="34">
        <f t="shared" ref="M33" si="60">AVERAGE(B33,F33,J33)</f>
        <v>30.000000000000011</v>
      </c>
      <c r="N33" s="12">
        <f t="shared" ref="N33" si="61">AVERAGE(C33,G33,K33)</f>
        <v>65.859999999999985</v>
      </c>
      <c r="O33" s="35">
        <f t="shared" ref="O33" si="62">AVERAGE(D33,H33,L33)</f>
        <v>4.1400000000000032</v>
      </c>
      <c r="P33" s="34">
        <f t="shared" ref="P33" si="63">_xlfn.STDEV.S(B33,F33,J33)</f>
        <v>7.6146437868097427</v>
      </c>
      <c r="Q33" s="12">
        <f t="shared" ref="Q33" si="64">_xlfn.STDEV.S(C33,G33,K33)</f>
        <v>5.9102284219816887</v>
      </c>
      <c r="R33" s="12">
        <f t="shared" ref="R33" si="65">_xlfn.STDEV.S(D33,H33,L33)</f>
        <v>1.7058722109232003</v>
      </c>
      <c r="S33" s="34">
        <f t="shared" ref="S33" si="66">1.96*(P33/SQRT(3))</f>
        <v>8.6167806145915247</v>
      </c>
      <c r="T33" s="12">
        <f t="shared" ref="T33" si="67">1.96*(Q33/SQRT(3))</f>
        <v>6.6880530619904786</v>
      </c>
      <c r="U33" s="35">
        <f t="shared" ref="U33" si="68">1.96*(R33/SQRT(3))</f>
        <v>1.9303761291520392</v>
      </c>
    </row>
    <row r="34" spans="1:21">
      <c r="A34" s="32"/>
      <c r="D34" s="33"/>
      <c r="E34" s="32"/>
      <c r="H34" s="33"/>
      <c r="M34" s="34"/>
      <c r="N34" s="12"/>
      <c r="O34" s="35"/>
      <c r="P34" s="34"/>
      <c r="Q34" s="12"/>
      <c r="R34" s="12"/>
      <c r="S34" s="34"/>
      <c r="T34" s="12"/>
      <c r="U34" s="35"/>
    </row>
    <row r="35" spans="1:21">
      <c r="A35" s="36">
        <v>9.3000000000000007</v>
      </c>
      <c r="B35" s="37">
        <v>17.659999999999965</v>
      </c>
      <c r="C35" s="37">
        <v>75.659999999999968</v>
      </c>
      <c r="D35" s="38">
        <v>6.6800000000000637</v>
      </c>
      <c r="E35" s="36"/>
      <c r="F35" s="37">
        <v>12.800000000000011</v>
      </c>
      <c r="G35" s="37">
        <v>82.699999999999989</v>
      </c>
      <c r="H35" s="38">
        <v>4.4999999999999929</v>
      </c>
      <c r="I35" s="37"/>
      <c r="J35" s="37">
        <v>14.100000000000001</v>
      </c>
      <c r="K35" s="37">
        <v>81.499999999999943</v>
      </c>
      <c r="L35" s="37">
        <v>4.4000000000000483</v>
      </c>
      <c r="M35" s="39">
        <f t="shared" ref="M35" si="69">AVERAGE(B35,F35,J35)</f>
        <v>14.853333333333325</v>
      </c>
      <c r="N35" s="40">
        <f t="shared" ref="N35" si="70">AVERAGE(C35,G35,K35)</f>
        <v>79.953333333333305</v>
      </c>
      <c r="O35" s="41">
        <f t="shared" ref="O35" si="71">AVERAGE(D35,H35,L35)</f>
        <v>5.193333333333368</v>
      </c>
      <c r="P35" s="39">
        <f t="shared" ref="P35" si="72">_xlfn.STDEV.S(B35,F35,J35)</f>
        <v>2.5160551133338234</v>
      </c>
      <c r="Q35" s="40">
        <f t="shared" ref="Q35" si="73">_xlfn.STDEV.S(C35,G35,K35)</f>
        <v>3.7662359635760145</v>
      </c>
      <c r="R35" s="40">
        <f t="shared" ref="R35" si="74">_xlfn.STDEV.S(D35,H35,L35)</f>
        <v>1.2884616150019363</v>
      </c>
      <c r="S35" s="39">
        <f t="shared" ref="S35" si="75">1.96*(P35/SQRT(3))</f>
        <v>2.8471843900792657</v>
      </c>
      <c r="T35" s="40">
        <f t="shared" ref="T35" si="76">1.96*(Q35/SQRT(3))</f>
        <v>4.2618972009084333</v>
      </c>
      <c r="U35" s="41">
        <f t="shared" ref="U35" si="77">1.96*(R35/SQRT(3))</f>
        <v>1.4580315741132612</v>
      </c>
    </row>
    <row r="37" spans="1:21" ht="15.6">
      <c r="S37" s="27" t="s">
        <v>44</v>
      </c>
      <c r="T37" s="28"/>
    </row>
    <row r="38" spans="1:21">
      <c r="A38" t="s">
        <v>10</v>
      </c>
      <c r="M38" s="86" t="s">
        <v>34</v>
      </c>
      <c r="N38" s="87"/>
      <c r="O38" s="88"/>
      <c r="P38" s="86" t="s">
        <v>35</v>
      </c>
      <c r="Q38" s="87"/>
      <c r="R38" s="87"/>
      <c r="S38" s="89" t="s">
        <v>36</v>
      </c>
      <c r="T38" s="90"/>
      <c r="U38" s="91"/>
    </row>
    <row r="39" spans="1:21">
      <c r="A39" s="29" t="s">
        <v>43</v>
      </c>
      <c r="B39" s="30" t="s">
        <v>38</v>
      </c>
      <c r="C39" s="30" t="s">
        <v>39</v>
      </c>
      <c r="D39" s="31" t="s">
        <v>40</v>
      </c>
      <c r="E39" s="29" t="s">
        <v>37</v>
      </c>
      <c r="F39" s="30" t="s">
        <v>38</v>
      </c>
      <c r="G39" s="30" t="s">
        <v>39</v>
      </c>
      <c r="H39" s="31" t="s">
        <v>40</v>
      </c>
      <c r="I39" s="30" t="s">
        <v>41</v>
      </c>
      <c r="J39" s="30" t="s">
        <v>38</v>
      </c>
      <c r="K39" s="30" t="s">
        <v>39</v>
      </c>
      <c r="L39" s="30" t="s">
        <v>40</v>
      </c>
      <c r="M39" s="32" t="s">
        <v>38</v>
      </c>
      <c r="N39" t="s">
        <v>42</v>
      </c>
      <c r="O39" s="33" t="s">
        <v>40</v>
      </c>
      <c r="P39" s="32" t="s">
        <v>38</v>
      </c>
      <c r="Q39" t="s">
        <v>42</v>
      </c>
      <c r="R39" t="s">
        <v>40</v>
      </c>
      <c r="S39" s="29" t="s">
        <v>38</v>
      </c>
      <c r="T39" s="30" t="s">
        <v>42</v>
      </c>
      <c r="U39" s="31" t="s">
        <v>40</v>
      </c>
    </row>
    <row r="40" spans="1:21">
      <c r="A40" s="32"/>
      <c r="D40" s="33"/>
      <c r="E40" s="32"/>
      <c r="H40" s="33"/>
      <c r="M40" s="32"/>
      <c r="O40" s="33"/>
      <c r="P40" s="32"/>
      <c r="S40" s="32"/>
      <c r="U40" s="33"/>
    </row>
    <row r="41" spans="1:21">
      <c r="A41" s="32">
        <v>0</v>
      </c>
      <c r="B41">
        <v>89.339999999999975</v>
      </c>
      <c r="C41">
        <v>2.0999999999999908</v>
      </c>
      <c r="D41" s="33">
        <v>8.5600000000000342</v>
      </c>
      <c r="E41" s="32"/>
      <c r="F41">
        <v>90.28</v>
      </c>
      <c r="G41">
        <v>3.6800000000000388</v>
      </c>
      <c r="H41" s="33">
        <v>6.0399999999999565</v>
      </c>
      <c r="J41">
        <v>89.219999999999985</v>
      </c>
      <c r="K41">
        <v>5.200000000000049</v>
      </c>
      <c r="L41">
        <v>5.5799999999999628</v>
      </c>
      <c r="M41" s="34">
        <f>AVERAGE(B41,F41,J41)</f>
        <v>89.61333333333333</v>
      </c>
      <c r="N41" s="12">
        <f t="shared" ref="N41" si="78">AVERAGE(C41,G41,K41)</f>
        <v>3.6600000000000263</v>
      </c>
      <c r="O41" s="35">
        <f t="shared" ref="O41" si="79">AVERAGE(D41,H41,L41)</f>
        <v>6.7266666666666515</v>
      </c>
      <c r="P41" s="34">
        <f>_xlfn.STDEV.S(B41,F41,J41)</f>
        <v>0.58045958802775144</v>
      </c>
      <c r="Q41" s="12">
        <f t="shared" ref="Q41" si="80">_xlfn.STDEV.S(C41,G41,K41)</f>
        <v>1.5500967711727198</v>
      </c>
      <c r="R41" s="12">
        <f t="shared" ref="R41" si="81">_xlfn.STDEV.S(D41,H41,L41)</f>
        <v>1.6042859263028721</v>
      </c>
      <c r="S41" s="34">
        <f>1.96*(P41/SQRT(3))</f>
        <v>0.65685185882698227</v>
      </c>
      <c r="T41" s="12">
        <f t="shared" ref="T41" si="82">1.96*(Q41/SQRT(3))</f>
        <v>1.7540996246888174</v>
      </c>
      <c r="U41" s="35">
        <f t="shared" ref="U41" si="83">1.96*(R41/SQRT(3))</f>
        <v>1.8154204263598592</v>
      </c>
    </row>
    <row r="42" spans="1:21">
      <c r="A42" s="32"/>
      <c r="D42" s="33"/>
      <c r="E42" s="32"/>
      <c r="H42" s="33"/>
      <c r="M42" s="34"/>
      <c r="N42" s="12"/>
      <c r="O42" s="35"/>
      <c r="P42" s="34"/>
      <c r="Q42" s="12"/>
      <c r="R42" s="12"/>
      <c r="S42" s="34"/>
      <c r="T42" s="12"/>
      <c r="U42" s="35"/>
    </row>
    <row r="43" spans="1:21">
      <c r="A43" s="32">
        <v>2.8</v>
      </c>
      <c r="B43">
        <v>63.999999999999972</v>
      </c>
      <c r="C43">
        <v>31.200000000000028</v>
      </c>
      <c r="D43" s="33">
        <v>4.8000000000000043</v>
      </c>
      <c r="E43" s="32"/>
      <c r="F43">
        <v>50.079999999999991</v>
      </c>
      <c r="G43">
        <v>43.319999999999936</v>
      </c>
      <c r="H43" s="33">
        <v>6.6000000000000725</v>
      </c>
      <c r="J43">
        <v>54.399999999999963</v>
      </c>
      <c r="K43">
        <v>39.579999999999949</v>
      </c>
      <c r="L43">
        <v>6.0200000000000919</v>
      </c>
      <c r="M43" s="34">
        <f t="shared" ref="M43" si="84">AVERAGE(B43,F43,J43)</f>
        <v>56.159999999999968</v>
      </c>
      <c r="N43" s="12">
        <f t="shared" ref="N43" si="85">AVERAGE(C43,G43,K43)</f>
        <v>38.033333333333303</v>
      </c>
      <c r="O43" s="35">
        <f t="shared" ref="O43" si="86">AVERAGE(D43,H43,L43)</f>
        <v>5.8066666666667226</v>
      </c>
      <c r="P43" s="34">
        <f t="shared" ref="P43" si="87">_xlfn.STDEV.S(B43,F43,J43)</f>
        <v>7.1249421050280644</v>
      </c>
      <c r="Q43" s="12">
        <f t="shared" ref="Q43" si="88">_xlfn.STDEV.S(C43,G43,K43)</f>
        <v>6.206265651205455</v>
      </c>
      <c r="R43" s="12">
        <f t="shared" ref="R43" si="89">_xlfn.STDEV.S(D43,H43,L43)</f>
        <v>0.91876729008677482</v>
      </c>
      <c r="S43" s="34">
        <f t="shared" ref="S43" si="90">1.96*(P43/SQRT(3))</f>
        <v>8.0626309949049659</v>
      </c>
      <c r="T43" s="12">
        <f t="shared" ref="T43" si="91">1.96*(Q43/SQRT(3))</f>
        <v>7.023050722996163</v>
      </c>
      <c r="U43" s="35">
        <f t="shared" ref="U43" si="92">1.96*(R43/SQRT(3))</f>
        <v>1.039683062818276</v>
      </c>
    </row>
    <row r="44" spans="1:21">
      <c r="A44" s="32"/>
      <c r="D44" s="33"/>
      <c r="E44" s="32"/>
      <c r="H44" s="33"/>
      <c r="M44" s="34"/>
      <c r="N44" s="12"/>
      <c r="O44" s="35"/>
      <c r="P44" s="34"/>
      <c r="Q44" s="12"/>
      <c r="R44" s="12"/>
      <c r="S44" s="34"/>
      <c r="T44" s="12"/>
      <c r="U44" s="35"/>
    </row>
    <row r="45" spans="1:21">
      <c r="A45" s="32">
        <v>5.6</v>
      </c>
      <c r="B45">
        <v>42.20000000000006</v>
      </c>
      <c r="C45">
        <v>51.940000000000012</v>
      </c>
      <c r="D45" s="33">
        <v>5.8599999999999319</v>
      </c>
      <c r="E45" s="32"/>
      <c r="F45">
        <v>31.939999999999991</v>
      </c>
      <c r="G45">
        <v>62.17999999999995</v>
      </c>
      <c r="H45" s="33">
        <v>5.880000000000063</v>
      </c>
      <c r="J45">
        <v>34.68</v>
      </c>
      <c r="K45">
        <v>59.080000000000069</v>
      </c>
      <c r="L45">
        <v>6.2399999999999345</v>
      </c>
      <c r="M45" s="34">
        <f t="shared" ref="M45" si="93">AVERAGE(B45,F45,J45)</f>
        <v>36.273333333333348</v>
      </c>
      <c r="N45" s="12">
        <f t="shared" ref="N45" si="94">AVERAGE(C45,G45,K45)</f>
        <v>57.733333333333348</v>
      </c>
      <c r="O45" s="35">
        <f t="shared" ref="O45" si="95">AVERAGE(D45,H45,L45)</f>
        <v>5.9933333333333101</v>
      </c>
      <c r="P45" s="34">
        <f t="shared" ref="P45" si="96">_xlfn.STDEV.S(B45,F45,J45)</f>
        <v>5.3123378406624076</v>
      </c>
      <c r="Q45" s="12">
        <f t="shared" ref="Q45" si="97">_xlfn.STDEV.S(C45,G45,K45)</f>
        <v>5.2511459066886665</v>
      </c>
      <c r="R45" s="12">
        <f t="shared" ref="R45" si="98">_xlfn.STDEV.S(D45,H45,L45)</f>
        <v>0.21385353243123928</v>
      </c>
      <c r="S45" s="34">
        <f t="shared" ref="S45" si="99">1.96*(P45/SQRT(3))</f>
        <v>6.0114761773720451</v>
      </c>
      <c r="T45" s="12">
        <f t="shared" ref="T45" si="100">1.96*(Q45/SQRT(3))</f>
        <v>5.9422309854501787</v>
      </c>
      <c r="U45" s="35">
        <f t="shared" ref="U45" si="101">1.96*(R45/SQRT(3))</f>
        <v>0.2419980532520036</v>
      </c>
    </row>
    <row r="46" spans="1:21">
      <c r="A46" s="32"/>
      <c r="D46" s="33"/>
      <c r="E46" s="32"/>
      <c r="H46" s="33"/>
      <c r="M46" s="34"/>
      <c r="N46" s="12"/>
      <c r="O46" s="35"/>
      <c r="P46" s="34"/>
      <c r="Q46" s="12"/>
      <c r="R46" s="12"/>
      <c r="S46" s="34"/>
      <c r="T46" s="12"/>
      <c r="U46" s="35"/>
    </row>
    <row r="47" spans="1:21">
      <c r="A47" s="36">
        <v>9.3000000000000007</v>
      </c>
      <c r="B47" s="37">
        <v>9.9599999999999689</v>
      </c>
      <c r="C47" s="37">
        <v>84.140000000000015</v>
      </c>
      <c r="D47" s="38">
        <v>5.9000000000000163</v>
      </c>
      <c r="E47" s="36"/>
      <c r="F47" s="37">
        <v>23.120000000000029</v>
      </c>
      <c r="G47" s="37">
        <v>73.740000000000009</v>
      </c>
      <c r="H47" s="38">
        <v>3.139999999999965</v>
      </c>
      <c r="I47" s="37"/>
      <c r="J47" s="37">
        <v>21.079999999999988</v>
      </c>
      <c r="K47" s="37">
        <v>72.459999999999965</v>
      </c>
      <c r="L47" s="37">
        <v>6.4600000000000435</v>
      </c>
      <c r="M47" s="39">
        <f t="shared" ref="M47" si="102">AVERAGE(B47,F47,J47)</f>
        <v>18.053333333333327</v>
      </c>
      <c r="N47" s="40">
        <f t="shared" ref="N47" si="103">AVERAGE(C47,G47,K47)</f>
        <v>76.779999999999987</v>
      </c>
      <c r="O47" s="41">
        <f t="shared" ref="O47" si="104">AVERAGE(D47,H47,L47)</f>
        <v>5.166666666666675</v>
      </c>
      <c r="P47" s="39">
        <f t="shared" ref="P47" si="105">_xlfn.STDEV.S(B47,F47,J47)</f>
        <v>7.0828619450991575</v>
      </c>
      <c r="Q47" s="40">
        <f t="shared" ref="Q47" si="106">_xlfn.STDEV.S(C47,G47,K47)</f>
        <v>6.4059971901336503</v>
      </c>
      <c r="R47" s="40">
        <f t="shared" ref="R47" si="107">_xlfn.STDEV.S(D47,H47,L47)</f>
        <v>1.7773388347002022</v>
      </c>
      <c r="S47" s="39">
        <f t="shared" ref="S47" si="108">1.96*(P47/SQRT(3))</f>
        <v>8.0150128112464714</v>
      </c>
      <c r="T47" s="40">
        <f t="shared" ref="T47" si="109">1.96*(Q47/SQRT(3))</f>
        <v>7.2490682362172327</v>
      </c>
      <c r="U47" s="41">
        <f t="shared" ref="U47" si="110">1.96*(R47/SQRT(3))</f>
        <v>2.0112482271244616</v>
      </c>
    </row>
    <row r="49" spans="1:21" ht="15.6">
      <c r="S49" s="27" t="s">
        <v>44</v>
      </c>
      <c r="T49" s="28"/>
    </row>
    <row r="50" spans="1:21">
      <c r="A50" t="s">
        <v>11</v>
      </c>
      <c r="M50" s="86" t="s">
        <v>34</v>
      </c>
      <c r="N50" s="87"/>
      <c r="O50" s="88"/>
      <c r="P50" s="86" t="s">
        <v>35</v>
      </c>
      <c r="Q50" s="87"/>
      <c r="R50" s="87"/>
      <c r="S50" s="89" t="s">
        <v>36</v>
      </c>
      <c r="T50" s="90"/>
      <c r="U50" s="91"/>
    </row>
    <row r="51" spans="1:21">
      <c r="A51" s="29" t="s">
        <v>43</v>
      </c>
      <c r="B51" s="30" t="s">
        <v>38</v>
      </c>
      <c r="C51" s="30" t="s">
        <v>39</v>
      </c>
      <c r="D51" s="31" t="s">
        <v>40</v>
      </c>
      <c r="E51" s="29" t="s">
        <v>37</v>
      </c>
      <c r="F51" s="30" t="s">
        <v>38</v>
      </c>
      <c r="G51" s="30" t="s">
        <v>39</v>
      </c>
      <c r="H51" s="31" t="s">
        <v>40</v>
      </c>
      <c r="I51" s="30" t="s">
        <v>41</v>
      </c>
      <c r="J51" s="30" t="s">
        <v>38</v>
      </c>
      <c r="K51" s="30" t="s">
        <v>39</v>
      </c>
      <c r="L51" s="30" t="s">
        <v>40</v>
      </c>
      <c r="M51" s="32" t="s">
        <v>38</v>
      </c>
      <c r="N51" t="s">
        <v>42</v>
      </c>
      <c r="O51" s="33" t="s">
        <v>40</v>
      </c>
      <c r="P51" s="32" t="s">
        <v>38</v>
      </c>
      <c r="Q51" t="s">
        <v>42</v>
      </c>
      <c r="R51" t="s">
        <v>40</v>
      </c>
      <c r="S51" s="29" t="s">
        <v>38</v>
      </c>
      <c r="T51" s="30" t="s">
        <v>42</v>
      </c>
      <c r="U51" s="31" t="s">
        <v>40</v>
      </c>
    </row>
    <row r="52" spans="1:21">
      <c r="A52" s="32"/>
      <c r="D52" s="33"/>
      <c r="E52" s="32"/>
      <c r="H52" s="33"/>
      <c r="M52" s="32"/>
      <c r="O52" s="33"/>
      <c r="P52" s="32"/>
      <c r="S52" s="32"/>
      <c r="U52" s="33"/>
    </row>
    <row r="53" spans="1:21">
      <c r="A53" s="32">
        <v>0</v>
      </c>
      <c r="B53">
        <v>91.399999999999977</v>
      </c>
      <c r="C53">
        <v>2.8200000000000003</v>
      </c>
      <c r="D53" s="33">
        <v>5.7800000000000296</v>
      </c>
      <c r="E53" s="32"/>
      <c r="F53">
        <v>91.399999999999977</v>
      </c>
      <c r="G53">
        <v>3.620000000000001</v>
      </c>
      <c r="H53" s="33">
        <v>4.9800000000000288</v>
      </c>
      <c r="J53">
        <v>89.619999999999948</v>
      </c>
      <c r="K53">
        <v>4.3599999999999639</v>
      </c>
      <c r="L53">
        <v>6.0200000000000919</v>
      </c>
      <c r="M53" s="34">
        <f>AVERAGE(B53,F53,J53)</f>
        <v>90.806666666666629</v>
      </c>
      <c r="N53" s="12">
        <f t="shared" ref="N53" si="111">AVERAGE(C53,G53,K53)</f>
        <v>3.5999999999999885</v>
      </c>
      <c r="O53" s="35">
        <f t="shared" ref="O53" si="112">AVERAGE(D53,H53,L53)</f>
        <v>5.5933333333333835</v>
      </c>
      <c r="P53" s="34">
        <f>_xlfn.STDEV.S(B53,F53,J53)</f>
        <v>1.0276834791575509</v>
      </c>
      <c r="Q53" s="12">
        <f t="shared" ref="Q53" si="113">_xlfn.STDEV.S(C53,G53,K53)</f>
        <v>0.77019478055877177</v>
      </c>
      <c r="R53" s="12">
        <f t="shared" ref="R53" si="114">_xlfn.STDEV.S(D53,H53,L53)</f>
        <v>0.54454874284434851</v>
      </c>
      <c r="S53" s="34">
        <f>1.96*(P53/SQRT(3))</f>
        <v>1.1629333333333525</v>
      </c>
      <c r="T53" s="12">
        <f t="shared" ref="T53" si="115">1.96*(Q53/SQRT(3))</f>
        <v>0.87155744121274126</v>
      </c>
      <c r="U53" s="35">
        <f t="shared" ref="U53" si="116">1.96*(R53/SQRT(3))</f>
        <v>0.61621491200539158</v>
      </c>
    </row>
    <row r="54" spans="1:21">
      <c r="A54" s="32"/>
      <c r="D54" s="33"/>
      <c r="E54" s="32"/>
      <c r="H54" s="33"/>
      <c r="M54" s="34"/>
      <c r="N54" s="12"/>
      <c r="O54" s="35"/>
      <c r="P54" s="34"/>
      <c r="Q54" s="12"/>
      <c r="R54" s="12"/>
      <c r="S54" s="34"/>
      <c r="T54" s="12"/>
      <c r="U54" s="35"/>
    </row>
    <row r="55" spans="1:21">
      <c r="A55" s="32">
        <v>2.8</v>
      </c>
      <c r="B55">
        <v>48.839999999999947</v>
      </c>
      <c r="C55">
        <v>44.139999999999979</v>
      </c>
      <c r="D55" s="33">
        <v>7.0200000000000706</v>
      </c>
      <c r="E55" s="32"/>
      <c r="F55">
        <v>46.739999999999959</v>
      </c>
      <c r="G55">
        <v>49.279999999999987</v>
      </c>
      <c r="H55" s="33">
        <v>3.9800000000000502</v>
      </c>
      <c r="J55">
        <v>41.679999999999936</v>
      </c>
      <c r="K55">
        <v>50.740000000000052</v>
      </c>
      <c r="L55">
        <v>7.580000000000009</v>
      </c>
      <c r="M55" s="34">
        <f t="shared" ref="M55" si="117">AVERAGE(B55,F55,J55)</f>
        <v>45.753333333333273</v>
      </c>
      <c r="N55" s="12">
        <f t="shared" ref="N55" si="118">AVERAGE(C55,G55,K55)</f>
        <v>48.053333333333342</v>
      </c>
      <c r="O55" s="35">
        <f t="shared" ref="O55" si="119">AVERAGE(D55,H55,L55)</f>
        <v>6.1933333333333769</v>
      </c>
      <c r="P55" s="34">
        <f t="shared" ref="P55" si="120">_xlfn.STDEV.S(B55,F55,J55)</f>
        <v>3.6805615513578074</v>
      </c>
      <c r="Q55" s="12">
        <f t="shared" ref="Q55" si="121">_xlfn.STDEV.S(C55,G55,K55)</f>
        <v>3.4667756393129245</v>
      </c>
      <c r="R55" s="12">
        <f t="shared" ref="R55" si="122">_xlfn.STDEV.S(D55,H55,L55)</f>
        <v>1.9371456665241527</v>
      </c>
      <c r="S55" s="34">
        <f t="shared" ref="S55" si="123">1.96*(P55/SQRT(3))</f>
        <v>4.1649474767930164</v>
      </c>
      <c r="T55" s="12">
        <f t="shared" ref="T55" si="124">1.96*(Q55/SQRT(3))</f>
        <v>3.9230259432116137</v>
      </c>
      <c r="U55" s="35">
        <f t="shared" ref="U55" si="125">1.96*(R55/SQRT(3))</f>
        <v>2.1920866811733841</v>
      </c>
    </row>
    <row r="56" spans="1:21">
      <c r="A56" s="32"/>
      <c r="D56" s="33"/>
      <c r="E56" s="32"/>
      <c r="H56" s="33"/>
      <c r="M56" s="34"/>
      <c r="N56" s="12"/>
      <c r="O56" s="35"/>
      <c r="P56" s="34"/>
      <c r="Q56" s="12"/>
      <c r="R56" s="12"/>
      <c r="S56" s="34"/>
      <c r="T56" s="12"/>
      <c r="U56" s="35"/>
    </row>
    <row r="57" spans="1:21">
      <c r="A57" s="32">
        <v>5.6</v>
      </c>
      <c r="B57">
        <v>29.360000000000053</v>
      </c>
      <c r="C57">
        <v>63.3</v>
      </c>
      <c r="D57" s="33">
        <v>7.3399999999999466</v>
      </c>
      <c r="E57" s="32"/>
      <c r="F57">
        <v>22.959999999999958</v>
      </c>
      <c r="G57">
        <v>72.299999999999983</v>
      </c>
      <c r="H57" s="33">
        <v>4.7400000000000553</v>
      </c>
      <c r="J57">
        <v>22.279999999999944</v>
      </c>
      <c r="K57">
        <v>74.279999999999987</v>
      </c>
      <c r="L57">
        <v>3.4400000000000652</v>
      </c>
      <c r="M57" s="34">
        <f t="shared" ref="M57" si="126">AVERAGE(B57,F57,J57)</f>
        <v>24.866666666666649</v>
      </c>
      <c r="N57" s="12">
        <f t="shared" ref="N57" si="127">AVERAGE(C57,G57,K57)</f>
        <v>69.95999999999998</v>
      </c>
      <c r="O57" s="35">
        <f t="shared" ref="O57" si="128">AVERAGE(D57,H57,L57)</f>
        <v>5.173333333333356</v>
      </c>
      <c r="P57" s="34">
        <f t="shared" ref="P57" si="129">_xlfn.STDEV.S(B57,F57,J57)</f>
        <v>3.9061660657649906</v>
      </c>
      <c r="Q57" s="12">
        <f t="shared" ref="Q57" si="130">_xlfn.STDEV.S(C57,G57,K57)</f>
        <v>5.8520765545231823</v>
      </c>
      <c r="R57" s="12">
        <f t="shared" ref="R57" si="131">_xlfn.STDEV.S(D57,H57,L57)</f>
        <v>1.9857828011474667</v>
      </c>
      <c r="S57" s="34">
        <f t="shared" ref="S57" si="132">1.96*(P57/SQRT(3))</f>
        <v>4.4202430179548458</v>
      </c>
      <c r="T57" s="12">
        <f t="shared" ref="T57" si="133">1.96*(Q57/SQRT(3))</f>
        <v>6.6222480291816241</v>
      </c>
      <c r="U57" s="35">
        <f t="shared" ref="U57" si="134">1.96*(R57/SQRT(3))</f>
        <v>2.2471247801974537</v>
      </c>
    </row>
    <row r="58" spans="1:21">
      <c r="A58" s="32"/>
      <c r="D58" s="33"/>
      <c r="E58" s="32"/>
      <c r="H58" s="33"/>
      <c r="M58" s="34"/>
      <c r="N58" s="12"/>
      <c r="O58" s="35"/>
      <c r="P58" s="34"/>
      <c r="Q58" s="12"/>
      <c r="R58" s="12"/>
      <c r="S58" s="34"/>
      <c r="T58" s="12"/>
      <c r="U58" s="35"/>
    </row>
    <row r="59" spans="1:21">
      <c r="A59" s="36">
        <v>9.3000000000000007</v>
      </c>
      <c r="B59" s="37">
        <v>10.160000000000036</v>
      </c>
      <c r="C59" s="37">
        <v>83.360000000000056</v>
      </c>
      <c r="D59" s="38">
        <v>6.4799999999999081</v>
      </c>
      <c r="E59" s="36"/>
      <c r="F59" s="37">
        <v>10.25999999999998</v>
      </c>
      <c r="G59" s="37">
        <v>83.260000000000019</v>
      </c>
      <c r="H59" s="38">
        <v>6.4799999999999969</v>
      </c>
      <c r="I59" s="37"/>
      <c r="J59" s="37">
        <v>10.200000000000031</v>
      </c>
      <c r="K59" s="37">
        <v>84.90000000000002</v>
      </c>
      <c r="L59" s="37">
        <v>4.8999999999999488</v>
      </c>
      <c r="M59" s="39">
        <f t="shared" ref="M59" si="135">AVERAGE(B59,F59,J59)</f>
        <v>10.206666666666683</v>
      </c>
      <c r="N59" s="40">
        <f t="shared" ref="N59" si="136">AVERAGE(C59,G59,K59)</f>
        <v>83.840000000000032</v>
      </c>
      <c r="O59" s="41">
        <f t="shared" ref="O59" si="137">AVERAGE(D59,H59,L59)</f>
        <v>5.9533333333332843</v>
      </c>
      <c r="P59" s="39">
        <f t="shared" ref="P59" si="138">_xlfn.STDEV.S(B59,F59,J59)</f>
        <v>5.0332229568442598E-2</v>
      </c>
      <c r="Q59" s="40">
        <f t="shared" ref="Q59" si="139">_xlfn.STDEV.S(C59,G59,K59)</f>
        <v>0.91934759476488703</v>
      </c>
      <c r="R59" s="40">
        <f t="shared" ref="R59" si="140">_xlfn.STDEV.S(D59,H59,L59)</f>
        <v>0.9122134253196077</v>
      </c>
      <c r="S59" s="39">
        <f t="shared" ref="S59" si="141">1.96*(P59/SQRT(3))</f>
        <v>5.6956279528898576E-2</v>
      </c>
      <c r="T59" s="40">
        <f t="shared" ref="T59" si="142">1.96*(Q59/SQRT(3))</f>
        <v>1.0403397393800313</v>
      </c>
      <c r="U59" s="41">
        <f t="shared" ref="U59" si="143">1.96*(R59/SQRT(3))</f>
        <v>1.0322666666666656</v>
      </c>
    </row>
    <row r="101" spans="1:11">
      <c r="B101" s="72" t="s">
        <v>55</v>
      </c>
      <c r="C101" s="72"/>
      <c r="D101" s="72"/>
    </row>
    <row r="102" spans="1:11">
      <c r="B102" t="s">
        <v>7</v>
      </c>
      <c r="C102" t="s">
        <v>8</v>
      </c>
      <c r="D102" t="s">
        <v>9</v>
      </c>
      <c r="E102" t="s">
        <v>10</v>
      </c>
      <c r="F102" t="s">
        <v>11</v>
      </c>
      <c r="G102" t="s">
        <v>45</v>
      </c>
      <c r="H102" t="s">
        <v>46</v>
      </c>
      <c r="I102" t="s">
        <v>47</v>
      </c>
      <c r="J102" t="s">
        <v>48</v>
      </c>
      <c r="K102" t="s">
        <v>49</v>
      </c>
    </row>
    <row r="103" spans="1:11">
      <c r="A103">
        <v>0</v>
      </c>
      <c r="B103" s="12">
        <v>2.5200000000000187</v>
      </c>
      <c r="C103" s="12">
        <v>5.6600000000000135</v>
      </c>
      <c r="D103" s="12">
        <v>4.6466666666666434</v>
      </c>
      <c r="E103" s="12">
        <v>3.6600000000000263</v>
      </c>
      <c r="F103" s="12">
        <v>3.5999999999999885</v>
      </c>
      <c r="G103" s="12">
        <v>2.7165156898743437</v>
      </c>
      <c r="H103" s="12">
        <v>2.193215769898873</v>
      </c>
      <c r="I103" s="12">
        <v>0.90424732113385464</v>
      </c>
      <c r="J103" s="12">
        <v>1.7540996246888174</v>
      </c>
      <c r="K103" s="12">
        <v>0.87155744121274126</v>
      </c>
    </row>
    <row r="104" spans="1:11">
      <c r="A104">
        <v>2.8</v>
      </c>
      <c r="B104" s="12">
        <v>33.579999999999963</v>
      </c>
      <c r="C104" s="12">
        <v>42.519999999999968</v>
      </c>
      <c r="D104" s="12">
        <v>47.399999999999984</v>
      </c>
      <c r="E104" s="12">
        <v>38.033333333333303</v>
      </c>
      <c r="F104" s="12">
        <v>48.053333333333342</v>
      </c>
      <c r="G104" s="12">
        <v>4.0558899656343685</v>
      </c>
      <c r="H104" s="12">
        <v>0.91345252750212069</v>
      </c>
      <c r="I104" s="12">
        <v>7.0758986086575026</v>
      </c>
      <c r="J104" s="12">
        <v>7.023050722996163</v>
      </c>
      <c r="K104" s="12">
        <v>3.9230259432116137</v>
      </c>
    </row>
    <row r="105" spans="1:11">
      <c r="A105">
        <v>5.6</v>
      </c>
      <c r="B105" s="12">
        <v>41.913333333333348</v>
      </c>
      <c r="C105" s="12">
        <v>62.813333333333283</v>
      </c>
      <c r="D105" s="12">
        <v>65.859999999999985</v>
      </c>
      <c r="E105" s="12">
        <v>57.733333333333348</v>
      </c>
      <c r="F105" s="12">
        <v>69.95999999999998</v>
      </c>
      <c r="G105" s="12">
        <v>2.1044636413532105</v>
      </c>
      <c r="H105" s="12">
        <v>5.2585176179012336</v>
      </c>
      <c r="I105" s="12">
        <v>6.6880530619904786</v>
      </c>
      <c r="J105" s="12">
        <v>5.9422309854501787</v>
      </c>
      <c r="K105" s="12">
        <v>6.6222480291816241</v>
      </c>
    </row>
    <row r="106" spans="1:11">
      <c r="A106">
        <v>9.3000000000000007</v>
      </c>
      <c r="B106" s="40">
        <v>49.54666666666666</v>
      </c>
      <c r="C106" s="40">
        <v>73.14666666666669</v>
      </c>
      <c r="D106" s="40">
        <v>79.953333333333305</v>
      </c>
      <c r="E106" s="40">
        <v>76.779999999999987</v>
      </c>
      <c r="F106" s="40">
        <v>83.840000000000032</v>
      </c>
      <c r="G106" s="40">
        <v>3.8237139177041901</v>
      </c>
      <c r="H106" s="40">
        <v>0.98711726647734888</v>
      </c>
      <c r="I106" s="40">
        <v>4.2618972009084333</v>
      </c>
      <c r="J106" s="40">
        <v>7.2490682362172327</v>
      </c>
      <c r="K106" s="40">
        <v>1.0403397393800313</v>
      </c>
    </row>
  </sheetData>
  <mergeCells count="16">
    <mergeCell ref="B101:D101"/>
    <mergeCell ref="M50:O50"/>
    <mergeCell ref="P50:R50"/>
    <mergeCell ref="S50:U50"/>
    <mergeCell ref="M26:O26"/>
    <mergeCell ref="P26:R26"/>
    <mergeCell ref="S26:U26"/>
    <mergeCell ref="M38:O38"/>
    <mergeCell ref="P38:R38"/>
    <mergeCell ref="S38:U38"/>
    <mergeCell ref="M2:O2"/>
    <mergeCell ref="P2:R2"/>
    <mergeCell ref="S2:U2"/>
    <mergeCell ref="M14:O14"/>
    <mergeCell ref="P14:R14"/>
    <mergeCell ref="S14:U14"/>
  </mergeCells>
  <pageMargins left="0.7" right="0.7" top="0.75" bottom="0.75" header="0.3" footer="0.3"/>
  <pageSetup paperSize="9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49"/>
  <sheetViews>
    <sheetView topLeftCell="A72" workbookViewId="0">
      <selection activeCell="C44" sqref="C44:M49"/>
    </sheetView>
  </sheetViews>
  <sheetFormatPr defaultRowHeight="14.4"/>
  <cols>
    <col min="4" max="4" width="9.33203125" customWidth="1"/>
    <col min="12" max="12" width="9.88671875" customWidth="1"/>
  </cols>
  <sheetData>
    <row r="1" spans="1:29" ht="15.6">
      <c r="S1" s="27"/>
      <c r="T1" s="28"/>
    </row>
    <row r="2" spans="1:29" ht="15" thickBot="1">
      <c r="A2" t="s">
        <v>7</v>
      </c>
      <c r="G2" s="27" t="s">
        <v>44</v>
      </c>
      <c r="K2" t="s">
        <v>8</v>
      </c>
      <c r="S2" s="27"/>
      <c r="U2" t="s">
        <v>9</v>
      </c>
      <c r="AC2" s="27"/>
    </row>
    <row r="3" spans="1:29" ht="15.6">
      <c r="A3" s="62" t="s">
        <v>57</v>
      </c>
      <c r="B3" s="69" t="s">
        <v>58</v>
      </c>
      <c r="C3" s="64" t="s">
        <v>37</v>
      </c>
      <c r="D3" s="69" t="s">
        <v>58</v>
      </c>
      <c r="E3" s="64" t="s">
        <v>41</v>
      </c>
      <c r="F3" s="63" t="s">
        <v>58</v>
      </c>
      <c r="G3" s="70" t="s">
        <v>34</v>
      </c>
      <c r="H3" s="70" t="s">
        <v>35</v>
      </c>
      <c r="I3" s="70" t="s">
        <v>59</v>
      </c>
      <c r="K3" s="62" t="s">
        <v>57</v>
      </c>
      <c r="L3" s="69" t="s">
        <v>58</v>
      </c>
      <c r="M3" s="64" t="s">
        <v>37</v>
      </c>
      <c r="N3" s="69" t="s">
        <v>58</v>
      </c>
      <c r="O3" s="64" t="s">
        <v>41</v>
      </c>
      <c r="P3" s="63" t="s">
        <v>58</v>
      </c>
      <c r="Q3" s="70" t="s">
        <v>34</v>
      </c>
      <c r="R3" s="70" t="s">
        <v>35</v>
      </c>
      <c r="S3" s="70" t="s">
        <v>59</v>
      </c>
      <c r="U3" s="62" t="s">
        <v>57</v>
      </c>
      <c r="V3" s="69" t="s">
        <v>58</v>
      </c>
      <c r="W3" s="64" t="s">
        <v>37</v>
      </c>
      <c r="X3" s="69" t="s">
        <v>58</v>
      </c>
      <c r="Y3" s="64" t="s">
        <v>41</v>
      </c>
      <c r="Z3" s="63" t="s">
        <v>58</v>
      </c>
      <c r="AA3" s="70" t="s">
        <v>34</v>
      </c>
      <c r="AB3" s="70" t="s">
        <v>35</v>
      </c>
      <c r="AC3" s="70" t="s">
        <v>59</v>
      </c>
    </row>
    <row r="4" spans="1:29">
      <c r="A4" s="65"/>
      <c r="B4" s="33"/>
      <c r="D4" s="33"/>
      <c r="G4" s="68"/>
      <c r="H4" s="68"/>
      <c r="I4" s="68"/>
      <c r="K4" s="65"/>
      <c r="L4" s="33"/>
      <c r="N4" s="33"/>
      <c r="Q4" s="68"/>
      <c r="R4" s="68"/>
      <c r="S4" s="68"/>
      <c r="U4" s="65"/>
      <c r="V4" s="33"/>
      <c r="X4" s="33"/>
      <c r="AA4" s="68"/>
      <c r="AB4" s="68"/>
      <c r="AC4" s="68"/>
    </row>
    <row r="5" spans="1:29">
      <c r="A5" s="65">
        <v>0</v>
      </c>
      <c r="B5" s="35">
        <v>3.4734699238245592</v>
      </c>
      <c r="D5" s="35">
        <v>3.2885078087405408</v>
      </c>
      <c r="F5" s="12">
        <v>4.3207712938130154</v>
      </c>
      <c r="G5" s="43">
        <f>GEOMEAN(B5,D5,F5)</f>
        <v>3.6681005584357438</v>
      </c>
      <c r="H5" s="43">
        <f>_xlfn.STDEV.P(B5,D5,F5)</f>
        <v>0.44940683105803653</v>
      </c>
      <c r="I5" s="43">
        <f>1.96*(H5/SQRT(3))</f>
        <v>0.50855170357854751</v>
      </c>
      <c r="K5" s="65" t="s">
        <v>16</v>
      </c>
      <c r="L5" s="35">
        <v>3.7906611452234715</v>
      </c>
      <c r="N5" s="35">
        <v>4.4637003311258168</v>
      </c>
      <c r="P5" s="12">
        <v>5.33769100904723</v>
      </c>
      <c r="Q5" s="43">
        <f>GEOMEAN(L5,N5,P5)</f>
        <v>4.4866391466437534</v>
      </c>
      <c r="R5" s="43">
        <f>_xlfn.STDEV.P(L5,N5,P5)</f>
        <v>0.63334586394763337</v>
      </c>
      <c r="S5" s="43">
        <f>1.96*(R5/SQRT(3))</f>
        <v>0.71669831387899241</v>
      </c>
      <c r="U5" s="65" t="s">
        <v>16</v>
      </c>
      <c r="V5" s="35">
        <v>3.0200435729847612</v>
      </c>
      <c r="X5" s="35">
        <v>2.446317488959592</v>
      </c>
      <c r="Z5" s="12">
        <v>2.8298834498834613</v>
      </c>
      <c r="AA5" s="43">
        <f>GEOMEAN(V5,X5,Z5)</f>
        <v>2.7548514973055664</v>
      </c>
      <c r="AB5" s="43">
        <f>_xlfn.STDEV.P(V5,X5,Z5)</f>
        <v>0.23861762491675259</v>
      </c>
      <c r="AC5" s="43">
        <f>1.96*(AB5/SQRT(3))</f>
        <v>0.27002126195898946</v>
      </c>
    </row>
    <row r="6" spans="1:29">
      <c r="A6" s="65">
        <v>2.8</v>
      </c>
      <c r="B6" s="35">
        <v>15.644111309769412</v>
      </c>
      <c r="D6" s="35">
        <v>13.769946066579875</v>
      </c>
      <c r="F6" s="12">
        <v>16.490534784666345</v>
      </c>
      <c r="G6" s="43">
        <f t="shared" ref="G6:G8" si="0">GEOMEAN(B6,D6,F6)</f>
        <v>15.258293301906091</v>
      </c>
      <c r="H6" s="43">
        <f t="shared" ref="H6:H8" si="1">_xlfn.STDEV.P(B6,D6,F6)</f>
        <v>1.1367854791577714</v>
      </c>
      <c r="I6" s="43">
        <f t="shared" ref="I6:I8" si="2">1.96*(H6/SQRT(3))</f>
        <v>1.2863938687090901</v>
      </c>
      <c r="K6" s="65" t="s">
        <v>13</v>
      </c>
      <c r="L6" s="35">
        <v>19.299967829403926</v>
      </c>
      <c r="N6" s="35">
        <v>17.31444420738211</v>
      </c>
      <c r="P6" s="12">
        <v>20.350298748309982</v>
      </c>
      <c r="Q6" s="43">
        <f t="shared" ref="Q6" si="3">GEOMEAN(L6,N6,P6)</f>
        <v>18.945757602614385</v>
      </c>
      <c r="R6" s="43">
        <f t="shared" ref="R6" si="4">_xlfn.STDEV.P(L6,N6,P6)</f>
        <v>1.258831551986429</v>
      </c>
      <c r="S6" s="43">
        <f t="shared" ref="S6:S8" si="5">1.96*(R6/SQRT(3))</f>
        <v>1.4245020013913681</v>
      </c>
      <c r="U6" s="65" t="s">
        <v>13</v>
      </c>
      <c r="V6" s="35">
        <v>20.858887186362754</v>
      </c>
      <c r="X6" s="35">
        <v>20.144129002952518</v>
      </c>
      <c r="Z6" s="12">
        <v>19.868283582089528</v>
      </c>
      <c r="AA6" s="43">
        <f t="shared" ref="AA6" si="6">GEOMEAN(V6,X6,Z6)</f>
        <v>20.286166848228973</v>
      </c>
      <c r="AB6" s="43">
        <f t="shared" ref="AB6" si="7">_xlfn.STDEV.P(V6,X6,Z6)</f>
        <v>0.41743468654284177</v>
      </c>
      <c r="AC6" s="43">
        <f t="shared" ref="AC6:AC8" si="8">1.96*(AB6/SQRT(3))</f>
        <v>0.47237181614340962</v>
      </c>
    </row>
    <row r="7" spans="1:29">
      <c r="A7" s="65">
        <v>5.6</v>
      </c>
      <c r="B7" s="35">
        <v>19.000945818132678</v>
      </c>
      <c r="D7" s="35">
        <v>20.807531564823343</v>
      </c>
      <c r="F7" s="12">
        <v>19.755668102428146</v>
      </c>
      <c r="G7" s="43">
        <f t="shared" si="0"/>
        <v>19.840951751524354</v>
      </c>
      <c r="H7" s="43">
        <f t="shared" si="1"/>
        <v>0.74085345155135851</v>
      </c>
      <c r="I7" s="43">
        <f t="shared" si="2"/>
        <v>0.83835460177915089</v>
      </c>
      <c r="K7" s="65" t="s">
        <v>14</v>
      </c>
      <c r="L7" s="35">
        <v>29.337591496107024</v>
      </c>
      <c r="N7" s="35">
        <v>29.428423906028129</v>
      </c>
      <c r="P7" s="12">
        <v>28.367557285676369</v>
      </c>
      <c r="Q7" s="43">
        <f t="shared" ref="Q7" si="9">GEOMEAN(L7,N7,P7)</f>
        <v>29.040525241142372</v>
      </c>
      <c r="R7" s="43">
        <f t="shared" ref="R7" si="10">_xlfn.STDEV.P(L7,N7,P7)</f>
        <v>0.48012207733201262</v>
      </c>
      <c r="S7" s="43">
        <f t="shared" si="5"/>
        <v>0.5433092767593789</v>
      </c>
      <c r="U7" s="65" t="s">
        <v>14</v>
      </c>
      <c r="V7" s="35">
        <v>30.723535696037906</v>
      </c>
      <c r="X7" s="35">
        <v>31.279137421499829</v>
      </c>
      <c r="Z7" s="12">
        <v>30.452567921292523</v>
      </c>
      <c r="AA7" s="43">
        <f t="shared" ref="AA7" si="11">GEOMEAN(V7,X7,Z7)</f>
        <v>30.816498723298608</v>
      </c>
      <c r="AB7" s="43">
        <f t="shared" ref="AB7" si="12">_xlfn.STDEV.P(V7,X7,Z7)</f>
        <v>0.34405005303810177</v>
      </c>
      <c r="AC7" s="43">
        <f t="shared" si="8"/>
        <v>0.38932928584305604</v>
      </c>
    </row>
    <row r="8" spans="1:29" ht="15" thickBot="1">
      <c r="A8" s="66">
        <v>9.3000000000000007</v>
      </c>
      <c r="B8" s="71">
        <v>22.379195549069689</v>
      </c>
      <c r="C8" s="67"/>
      <c r="D8" s="71">
        <v>21.372036390369413</v>
      </c>
      <c r="E8" s="67"/>
      <c r="F8" s="49">
        <v>25.502610722610747</v>
      </c>
      <c r="G8" s="44">
        <f t="shared" si="0"/>
        <v>23.019276663756006</v>
      </c>
      <c r="H8" s="44">
        <f t="shared" si="1"/>
        <v>1.7585264106136425</v>
      </c>
      <c r="I8" s="44">
        <f t="shared" si="2"/>
        <v>1.9899599652279116</v>
      </c>
      <c r="K8" s="66" t="s">
        <v>15</v>
      </c>
      <c r="L8" s="71">
        <v>32.265097190276443</v>
      </c>
      <c r="M8" s="67"/>
      <c r="N8" s="71">
        <v>33.608487950522495</v>
      </c>
      <c r="O8" s="67"/>
      <c r="P8" s="49">
        <v>30.349288664525016</v>
      </c>
      <c r="Q8" s="44">
        <f t="shared" ref="Q8" si="13">GEOMEAN(L8,N8,P8)</f>
        <v>32.046220947330731</v>
      </c>
      <c r="R8" s="44">
        <f t="shared" ref="R8" si="14">_xlfn.STDEV.P(L8,N8,P8)</f>
        <v>1.3373855518179574</v>
      </c>
      <c r="S8" s="44">
        <f t="shared" si="5"/>
        <v>1.5133942203707313</v>
      </c>
      <c r="U8" s="66" t="s">
        <v>15</v>
      </c>
      <c r="V8" s="71">
        <v>34.773096889787297</v>
      </c>
      <c r="W8" s="67"/>
      <c r="X8" s="71">
        <v>35.975015263232038</v>
      </c>
      <c r="Y8" s="67"/>
      <c r="Z8" s="49">
        <v>34.592108292278631</v>
      </c>
      <c r="AA8" s="44">
        <f t="shared" ref="AA8" si="15">GEOMEAN(V8,X8,Z8)</f>
        <v>35.108084081295502</v>
      </c>
      <c r="AB8" s="44">
        <f t="shared" ref="AB8" si="16">_xlfn.STDEV.P(V8,X8,Z8)</f>
        <v>0.61371331881006064</v>
      </c>
      <c r="AC8" s="44">
        <f t="shared" si="8"/>
        <v>0.69448199764768448</v>
      </c>
    </row>
    <row r="10" spans="1:29" ht="15" thickBot="1">
      <c r="A10" t="s">
        <v>10</v>
      </c>
      <c r="I10" s="27"/>
      <c r="K10" t="s">
        <v>11</v>
      </c>
      <c r="S10" s="27"/>
    </row>
    <row r="11" spans="1:29" ht="15.6">
      <c r="A11" s="62" t="s">
        <v>57</v>
      </c>
      <c r="B11" s="69" t="s">
        <v>58</v>
      </c>
      <c r="C11" s="64" t="s">
        <v>37</v>
      </c>
      <c r="D11" s="69" t="s">
        <v>58</v>
      </c>
      <c r="E11" s="64" t="s">
        <v>41</v>
      </c>
      <c r="F11" s="63" t="s">
        <v>58</v>
      </c>
      <c r="G11" s="70" t="s">
        <v>34</v>
      </c>
      <c r="H11" s="70" t="s">
        <v>35</v>
      </c>
      <c r="I11" s="70" t="s">
        <v>59</v>
      </c>
      <c r="K11" s="62" t="s">
        <v>57</v>
      </c>
      <c r="L11" s="69" t="s">
        <v>58</v>
      </c>
      <c r="M11" s="64" t="s">
        <v>37</v>
      </c>
      <c r="N11" s="69" t="s">
        <v>58</v>
      </c>
      <c r="O11" s="64" t="s">
        <v>41</v>
      </c>
      <c r="P11" s="63" t="s">
        <v>58</v>
      </c>
      <c r="Q11" s="70" t="s">
        <v>34</v>
      </c>
      <c r="R11" s="70" t="s">
        <v>35</v>
      </c>
      <c r="S11" s="70" t="s">
        <v>59</v>
      </c>
    </row>
    <row r="12" spans="1:29">
      <c r="A12" s="65"/>
      <c r="B12" s="33"/>
      <c r="D12" s="33"/>
      <c r="G12" s="68"/>
      <c r="H12" s="68"/>
      <c r="I12" s="68"/>
      <c r="K12" s="65"/>
      <c r="L12" s="33"/>
      <c r="N12" s="33"/>
      <c r="Q12" s="68"/>
      <c r="R12" s="68"/>
      <c r="S12" s="68"/>
    </row>
    <row r="13" spans="1:29">
      <c r="A13" s="65" t="s">
        <v>16</v>
      </c>
      <c r="B13" s="35">
        <v>2.8263074953215837</v>
      </c>
      <c r="D13" s="35">
        <v>4.3305206463195853</v>
      </c>
      <c r="F13" s="12">
        <v>2.719511103151885</v>
      </c>
      <c r="G13" s="43">
        <f>GEOMEAN(B13,D13,F13)</f>
        <v>3.2167461265778825</v>
      </c>
      <c r="H13" s="43">
        <f>_xlfn.STDEV.P(B13,D13,F13)</f>
        <v>0.7355583231799101</v>
      </c>
      <c r="I13" s="43">
        <f>1.96*(H13/SQRT(3))</f>
        <v>0.83236259994947814</v>
      </c>
      <c r="K13" s="65" t="s">
        <v>16</v>
      </c>
      <c r="L13" s="35">
        <v>2.2460402206798404</v>
      </c>
      <c r="N13" s="35">
        <v>3.5696147301365881</v>
      </c>
      <c r="P13" s="12">
        <v>3.2552728564451066</v>
      </c>
      <c r="Q13" s="43">
        <f>GEOMEAN(L13,N13,P13)</f>
        <v>2.9662568696420184</v>
      </c>
      <c r="R13" s="43">
        <f>_xlfn.STDEV.P(L13,N13,P13)</f>
        <v>0.56462483205254255</v>
      </c>
      <c r="S13" s="43">
        <f>1.96*(R13/SQRT(3))</f>
        <v>0.63893314560229797</v>
      </c>
      <c r="T13" s="12"/>
    </row>
    <row r="14" spans="1:29">
      <c r="A14" s="65" t="s">
        <v>13</v>
      </c>
      <c r="B14" s="35">
        <v>17.561429497268765</v>
      </c>
      <c r="D14" s="35">
        <v>18.607232078587462</v>
      </c>
      <c r="F14" s="12">
        <v>18.632106079841996</v>
      </c>
      <c r="G14" s="43">
        <f t="shared" ref="G14" si="17">GEOMEAN(B14,D14,F14)</f>
        <v>18.260017763389584</v>
      </c>
      <c r="H14" s="43">
        <f t="shared" ref="H14" si="18">_xlfn.STDEV.P(B14,D14,F14)</f>
        <v>0.49896226750036499</v>
      </c>
      <c r="I14" s="43">
        <f t="shared" ref="I14:I16" si="19">1.96*(H14/SQRT(3))</f>
        <v>0.56462895893533149</v>
      </c>
      <c r="K14" s="65" t="s">
        <v>13</v>
      </c>
      <c r="L14" s="35">
        <v>21.138245703807947</v>
      </c>
      <c r="N14" s="35">
        <v>22.67745197168858</v>
      </c>
      <c r="P14" s="12">
        <v>22.732173605898701</v>
      </c>
      <c r="Q14" s="43">
        <f t="shared" ref="Q14" si="20">GEOMEAN(L14,N14,P14)</f>
        <v>22.170120512966253</v>
      </c>
      <c r="R14" s="43">
        <f t="shared" ref="R14" si="21">_xlfn.STDEV.P(L14,N14,P14)</f>
        <v>0.7388246333345273</v>
      </c>
      <c r="S14" s="43">
        <f t="shared" ref="S14:S16" si="22">1.96*(R14/SQRT(3))</f>
        <v>0.83605877784164717</v>
      </c>
      <c r="T14" s="12"/>
    </row>
    <row r="15" spans="1:29">
      <c r="A15" s="65" t="s">
        <v>14</v>
      </c>
      <c r="B15" s="35">
        <v>27.563536159154051</v>
      </c>
      <c r="D15" s="35">
        <v>27.776154034030771</v>
      </c>
      <c r="F15" s="12">
        <v>28.668917334833786</v>
      </c>
      <c r="G15" s="43">
        <f t="shared" ref="G15" si="23">GEOMEAN(B15,D15,F15)</f>
        <v>27.998801768225452</v>
      </c>
      <c r="H15" s="43">
        <f t="shared" ref="H15" si="24">_xlfn.STDEV.P(B15,D15,F15)</f>
        <v>0.47889922571628324</v>
      </c>
      <c r="I15" s="43">
        <f t="shared" si="19"/>
        <v>0.54192548988871903</v>
      </c>
      <c r="K15" s="65" t="s">
        <v>14</v>
      </c>
      <c r="L15" s="35">
        <v>30.806122448979593</v>
      </c>
      <c r="N15" s="35">
        <v>31.315071395279865</v>
      </c>
      <c r="P15" s="12">
        <v>32.993174384983654</v>
      </c>
      <c r="Q15" s="43">
        <f t="shared" ref="Q15" si="25">GEOMEAN(L15,N15,P15)</f>
        <v>31.691163351359631</v>
      </c>
      <c r="R15" s="43">
        <f t="shared" ref="R15" si="26">_xlfn.STDEV.P(L15,N15,P15)</f>
        <v>0.93441929945656377</v>
      </c>
      <c r="S15" s="43">
        <f t="shared" si="22"/>
        <v>1.0573949787913681</v>
      </c>
      <c r="T15" s="12"/>
    </row>
    <row r="16" spans="1:29" ht="15" thickBot="1">
      <c r="A16" s="66" t="s">
        <v>15</v>
      </c>
      <c r="B16" s="71">
        <v>32.644611396687331</v>
      </c>
      <c r="C16" s="67"/>
      <c r="D16" s="71">
        <v>33.639799285746577</v>
      </c>
      <c r="E16" s="67"/>
      <c r="F16" s="49">
        <v>33.56789728593624</v>
      </c>
      <c r="G16" s="44">
        <f t="shared" ref="G16" si="27">GEOMEAN(B16,D16,F16)</f>
        <v>33.280998344795542</v>
      </c>
      <c r="H16" s="44">
        <f t="shared" ref="H16" si="28">_xlfn.STDEV.P(B16,D16,F16)</f>
        <v>0.45314035909823192</v>
      </c>
      <c r="I16" s="44">
        <f t="shared" si="19"/>
        <v>0.51277658827985384</v>
      </c>
      <c r="K16" s="66" t="s">
        <v>15</v>
      </c>
      <c r="L16" s="71">
        <v>35.415537408960517</v>
      </c>
      <c r="M16" s="67"/>
      <c r="N16" s="71">
        <v>36.864291030074874</v>
      </c>
      <c r="O16" s="67"/>
      <c r="P16" s="49">
        <v>36.065613718411555</v>
      </c>
      <c r="Q16" s="44">
        <f t="shared" ref="Q16" si="29">GEOMEAN(L16,N16,P16)</f>
        <v>36.110293339502597</v>
      </c>
      <c r="R16" s="44">
        <f t="shared" ref="R16" si="30">_xlfn.STDEV.P(L16,N16,P16)</f>
        <v>0.59248738486028241</v>
      </c>
      <c r="S16" s="44">
        <f t="shared" si="22"/>
        <v>0.67046259223546123</v>
      </c>
      <c r="T16" s="12"/>
    </row>
    <row r="44" spans="3:13">
      <c r="D44" s="72" t="s">
        <v>7</v>
      </c>
      <c r="E44" s="72"/>
      <c r="F44" s="72" t="s">
        <v>8</v>
      </c>
      <c r="G44" s="72"/>
      <c r="H44" s="72" t="s">
        <v>9</v>
      </c>
      <c r="I44" s="72"/>
      <c r="J44" s="72" t="s">
        <v>10</v>
      </c>
      <c r="K44" s="72"/>
      <c r="L44" s="72" t="s">
        <v>11</v>
      </c>
      <c r="M44" s="72"/>
    </row>
    <row r="45" spans="3:13">
      <c r="D45" t="s">
        <v>60</v>
      </c>
      <c r="E45" t="s">
        <v>61</v>
      </c>
      <c r="F45" t="s">
        <v>60</v>
      </c>
      <c r="G45" t="s">
        <v>61</v>
      </c>
      <c r="H45" t="s">
        <v>60</v>
      </c>
      <c r="I45" t="s">
        <v>61</v>
      </c>
      <c r="J45" t="s">
        <v>60</v>
      </c>
      <c r="K45" t="s">
        <v>61</v>
      </c>
      <c r="L45" t="s">
        <v>60</v>
      </c>
      <c r="M45" t="s">
        <v>61</v>
      </c>
    </row>
    <row r="46" spans="3:13">
      <c r="C46">
        <v>0</v>
      </c>
      <c r="D46" s="12">
        <v>3.6681005584357438</v>
      </c>
      <c r="E46" s="12">
        <v>2.5200000000000187</v>
      </c>
      <c r="F46" s="12">
        <v>4.4866391466437534</v>
      </c>
      <c r="G46" s="12">
        <v>5.6600000000000135</v>
      </c>
      <c r="H46" s="12">
        <v>2.7548514973055664</v>
      </c>
      <c r="I46" s="12">
        <v>4.6466666666666434</v>
      </c>
      <c r="J46" s="12">
        <v>3.2167461265778825</v>
      </c>
      <c r="K46" s="12">
        <v>3.6600000000000263</v>
      </c>
      <c r="L46" s="12">
        <v>2.9662568696420184</v>
      </c>
      <c r="M46" s="12">
        <v>3.5999999999999885</v>
      </c>
    </row>
    <row r="47" spans="3:13">
      <c r="C47">
        <v>2.8</v>
      </c>
      <c r="D47" s="12">
        <v>15.258293301906091</v>
      </c>
      <c r="E47" s="12">
        <v>33.579999999999963</v>
      </c>
      <c r="F47" s="12">
        <v>18.945757602614385</v>
      </c>
      <c r="G47" s="12">
        <v>42.519999999999968</v>
      </c>
      <c r="H47" s="12">
        <v>20.286166848228973</v>
      </c>
      <c r="I47" s="12">
        <v>47.399999999999984</v>
      </c>
      <c r="J47" s="12">
        <v>18.260017763389584</v>
      </c>
      <c r="K47" s="12">
        <v>38.033333333333303</v>
      </c>
      <c r="L47" s="12">
        <v>22.170120512966253</v>
      </c>
      <c r="M47" s="12">
        <v>48.053333333333342</v>
      </c>
    </row>
    <row r="48" spans="3:13">
      <c r="C48">
        <v>5.6</v>
      </c>
      <c r="D48" s="12">
        <v>19.840951751524354</v>
      </c>
      <c r="E48" s="12">
        <v>41.913333333333348</v>
      </c>
      <c r="F48" s="12">
        <v>29.040525241142372</v>
      </c>
      <c r="G48" s="12">
        <v>62.813333333333283</v>
      </c>
      <c r="H48" s="12">
        <v>30.816498723298608</v>
      </c>
      <c r="I48" s="12">
        <v>65.859999999999985</v>
      </c>
      <c r="J48" s="12">
        <v>27.998801768225452</v>
      </c>
      <c r="K48" s="12">
        <v>57.733333333333348</v>
      </c>
      <c r="L48" s="12">
        <v>31.691163351359631</v>
      </c>
      <c r="M48" s="12">
        <v>69.95999999999998</v>
      </c>
    </row>
    <row r="49" spans="3:13">
      <c r="C49">
        <v>9.3000000000000007</v>
      </c>
      <c r="D49" s="12">
        <v>23.019276663756006</v>
      </c>
      <c r="E49" s="40">
        <v>49.54666666666666</v>
      </c>
      <c r="F49" s="12">
        <v>32.046220947330731</v>
      </c>
      <c r="G49" s="40">
        <v>73.14666666666669</v>
      </c>
      <c r="H49" s="12">
        <v>35.108084081295502</v>
      </c>
      <c r="I49" s="40">
        <v>79.953333333333305</v>
      </c>
      <c r="J49" s="12">
        <v>33.280998344795542</v>
      </c>
      <c r="K49" s="40">
        <v>76.779999999999987</v>
      </c>
      <c r="L49" s="12">
        <v>36.110293339502597</v>
      </c>
      <c r="M49" s="40">
        <v>83.840000000000032</v>
      </c>
    </row>
  </sheetData>
  <mergeCells count="5">
    <mergeCell ref="D44:E44"/>
    <mergeCell ref="F44:G44"/>
    <mergeCell ref="H44:I44"/>
    <mergeCell ref="J44:K44"/>
    <mergeCell ref="L44:M4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rep 1</vt:lpstr>
      <vt:lpstr>water rec 1</vt:lpstr>
      <vt:lpstr>rep 2</vt:lpstr>
      <vt:lpstr>water rec 2</vt:lpstr>
      <vt:lpstr>rep 3</vt:lpstr>
      <vt:lpstr>water rec 3</vt:lpstr>
      <vt:lpstr>cumm rep</vt:lpstr>
      <vt:lpstr>cumm water rec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Siddhi Sanjay Kulkarni</dc:creator>
  <cp:lastModifiedBy>Siddhi Sanjay Kulkarni</cp:lastModifiedBy>
  <dcterms:created xsi:type="dcterms:W3CDTF">2015-06-05T18:17:20Z</dcterms:created>
  <dcterms:modified xsi:type="dcterms:W3CDTF">2024-07-25T19:32:10Z</dcterms:modified>
</cp:coreProperties>
</file>